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Editais\2024\Concorrência 2024\CP 03-2024 - Casarão\"/>
    </mc:Choice>
  </mc:AlternateContent>
  <xr:revisionPtr revIDLastSave="0" documentId="13_ncr:1_{7404C9A0-7366-46C2-82B3-8E5D04164217}" xr6:coauthVersionLast="47" xr6:coauthVersionMax="47" xr10:uidLastSave="{00000000-0000-0000-0000-000000000000}"/>
  <bookViews>
    <workbookView xWindow="-120" yWindow="-120" windowWidth="24240" windowHeight="13020" tabRatio="500" xr2:uid="{00000000-000D-0000-FFFF-FFFF00000000}"/>
  </bookViews>
  <sheets>
    <sheet name="Orçamento - Casarão" sheetId="1" r:id="rId1"/>
    <sheet name="Cronograma - Casarão" sheetId="2" r:id="rId2"/>
    <sheet name="BDI" sheetId="3" r:id="rId3"/>
  </sheets>
  <definedNames>
    <definedName name="_xlnm.Print_Area" localSheetId="1">'Cronograma - Casarão'!$A$1:$H$45</definedName>
    <definedName name="_xlnm.Print_Area" localSheetId="0">'Orçamento - Casarão'!$A$1:$K$140</definedName>
  </definedName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20" i="3" l="1"/>
  <c r="A2" i="3"/>
  <c r="A42" i="2"/>
  <c r="A25" i="3" s="1"/>
  <c r="B32" i="2"/>
  <c r="B29" i="2"/>
  <c r="B26" i="2"/>
  <c r="B23" i="2"/>
  <c r="B20" i="2"/>
  <c r="B17" i="2"/>
  <c r="B14" i="2"/>
  <c r="B11" i="2"/>
  <c r="B8" i="2"/>
  <c r="A5" i="2"/>
  <c r="I134" i="1"/>
  <c r="I133" i="1"/>
  <c r="I132" i="1"/>
  <c r="H132" i="1"/>
  <c r="H131" i="1"/>
  <c r="F131" i="1"/>
  <c r="I131" i="1" s="1"/>
  <c r="I130" i="1"/>
  <c r="H130" i="1"/>
  <c r="H129" i="1"/>
  <c r="I129" i="1" s="1"/>
  <c r="I128" i="1"/>
  <c r="H128" i="1"/>
  <c r="H127" i="1"/>
  <c r="I127" i="1" s="1"/>
  <c r="I126" i="1"/>
  <c r="H126" i="1"/>
  <c r="I123" i="1"/>
  <c r="H123" i="1"/>
  <c r="H122" i="1"/>
  <c r="I122" i="1" s="1"/>
  <c r="I121" i="1"/>
  <c r="H121" i="1"/>
  <c r="H120" i="1"/>
  <c r="I120" i="1" s="1"/>
  <c r="I117" i="1"/>
  <c r="H117" i="1"/>
  <c r="H116" i="1"/>
  <c r="I116" i="1" s="1"/>
  <c r="I115" i="1"/>
  <c r="H115" i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88" i="1"/>
  <c r="I88" i="1" s="1"/>
  <c r="H87" i="1"/>
  <c r="I87" i="1" s="1"/>
  <c r="H86" i="1"/>
  <c r="I86" i="1" s="1"/>
  <c r="H85" i="1"/>
  <c r="I85" i="1" s="1"/>
  <c r="I82" i="1"/>
  <c r="H82" i="1"/>
  <c r="H81" i="1"/>
  <c r="I81" i="1" s="1"/>
  <c r="I80" i="1"/>
  <c r="H80" i="1"/>
  <c r="H79" i="1"/>
  <c r="I79" i="1" s="1"/>
  <c r="I78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68" i="1"/>
  <c r="I68" i="1" s="1"/>
  <c r="H67" i="1"/>
  <c r="I67" i="1" s="1"/>
  <c r="I66" i="1" s="1"/>
  <c r="I65" i="1"/>
  <c r="H65" i="1"/>
  <c r="H64" i="1"/>
  <c r="I64" i="1" s="1"/>
  <c r="I63" i="1"/>
  <c r="H63" i="1"/>
  <c r="H62" i="1"/>
  <c r="I62" i="1" s="1"/>
  <c r="F62" i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7" i="1"/>
  <c r="I47" i="1" s="1"/>
  <c r="F47" i="1"/>
  <c r="H46" i="1"/>
  <c r="I46" i="1" s="1"/>
  <c r="H45" i="1"/>
  <c r="I45" i="1" s="1"/>
  <c r="H44" i="1"/>
  <c r="F44" i="1"/>
  <c r="I44" i="1" s="1"/>
  <c r="H41" i="1"/>
  <c r="I41" i="1" s="1"/>
  <c r="I40" i="1" s="1"/>
  <c r="I38" i="1"/>
  <c r="I37" i="1" s="1"/>
  <c r="H38" i="1"/>
  <c r="H35" i="1"/>
  <c r="I35" i="1" s="1"/>
  <c r="H34" i="1"/>
  <c r="I34" i="1" s="1"/>
  <c r="H33" i="1"/>
  <c r="I33" i="1" s="1"/>
  <c r="H30" i="1"/>
  <c r="I30" i="1" s="1"/>
  <c r="I29" i="1"/>
  <c r="H29" i="1"/>
  <c r="H28" i="1"/>
  <c r="I28" i="1" s="1"/>
  <c r="I27" i="1"/>
  <c r="H27" i="1"/>
  <c r="H26" i="1"/>
  <c r="F26" i="1"/>
  <c r="I26" i="1" s="1"/>
  <c r="H25" i="1"/>
  <c r="I25" i="1" s="1"/>
  <c r="H24" i="1"/>
  <c r="I24" i="1" s="1"/>
  <c r="H23" i="1"/>
  <c r="I23" i="1" s="1"/>
  <c r="H22" i="1"/>
  <c r="I22" i="1" s="1"/>
  <c r="H21" i="1"/>
  <c r="F21" i="1"/>
  <c r="I21" i="1" s="1"/>
  <c r="I20" i="1"/>
  <c r="I19" i="1" s="1"/>
  <c r="H20" i="1"/>
  <c r="F20" i="1"/>
  <c r="H16" i="1"/>
  <c r="I16" i="1" s="1"/>
  <c r="H15" i="1"/>
  <c r="I15" i="1" s="1"/>
  <c r="H14" i="1"/>
  <c r="I14" i="1" s="1"/>
  <c r="I11" i="1"/>
  <c r="I10" i="1" s="1"/>
  <c r="H11" i="1"/>
  <c r="I70" i="1" l="1"/>
  <c r="I69" i="1" s="1"/>
  <c r="C25" i="2" s="1"/>
  <c r="I84" i="1"/>
  <c r="I91" i="1"/>
  <c r="I18" i="1"/>
  <c r="C13" i="2" s="1"/>
  <c r="I61" i="1"/>
  <c r="I60" i="1" s="1"/>
  <c r="C22" i="2" s="1"/>
  <c r="I125" i="1"/>
  <c r="C34" i="2" s="1"/>
  <c r="I43" i="1"/>
  <c r="C16" i="2" s="1"/>
  <c r="I13" i="1"/>
  <c r="I9" i="1" s="1"/>
  <c r="I32" i="1"/>
  <c r="I49" i="1"/>
  <c r="C19" i="2" s="1"/>
  <c r="I114" i="1"/>
  <c r="I119" i="1"/>
  <c r="C31" i="2" s="1"/>
  <c r="C10" i="2" l="1"/>
  <c r="I136" i="1"/>
  <c r="C36" i="2" s="1"/>
  <c r="C17" i="2" s="1"/>
  <c r="E31" i="2"/>
  <c r="H31" i="2"/>
  <c r="D31" i="2"/>
  <c r="G31" i="2"/>
  <c r="F31" i="2"/>
  <c r="F22" i="2"/>
  <c r="D22" i="2"/>
  <c r="H22" i="2"/>
  <c r="G22" i="2"/>
  <c r="H16" i="2"/>
  <c r="G16" i="2"/>
  <c r="F16" i="2"/>
  <c r="E16" i="2"/>
  <c r="E34" i="2"/>
  <c r="H34" i="2"/>
  <c r="D34" i="2"/>
  <c r="G34" i="2"/>
  <c r="F34" i="2"/>
  <c r="D13" i="2"/>
  <c r="C11" i="2"/>
  <c r="E13" i="2"/>
  <c r="D19" i="2"/>
  <c r="G19" i="2"/>
  <c r="F19" i="2"/>
  <c r="E19" i="2"/>
  <c r="I90" i="1"/>
  <c r="C28" i="2" s="1"/>
  <c r="G25" i="2"/>
  <c r="F25" i="2"/>
  <c r="E25" i="2"/>
  <c r="E28" i="2" l="1"/>
  <c r="H28" i="2"/>
  <c r="G28" i="2"/>
  <c r="G37" i="2" s="1"/>
  <c r="C26" i="2"/>
  <c r="F28" i="2"/>
  <c r="F37" i="2" s="1"/>
  <c r="C20" i="2"/>
  <c r="E10" i="2"/>
  <c r="E37" i="2" s="1"/>
  <c r="D10" i="2"/>
  <c r="D37" i="2" s="1"/>
  <c r="C8" i="2"/>
  <c r="C32" i="2"/>
  <c r="C14" i="2"/>
  <c r="C29" i="2"/>
  <c r="C23" i="2"/>
  <c r="H37" i="2"/>
  <c r="F39" i="2" l="1"/>
  <c r="D39" i="2"/>
  <c r="D40" i="2" s="1"/>
  <c r="D38" i="2"/>
  <c r="E39" i="2"/>
  <c r="E38" i="2"/>
  <c r="F38" i="2" s="1"/>
  <c r="G38" i="2" s="1"/>
  <c r="H38" i="2" s="1"/>
  <c r="G39" i="2"/>
  <c r="H39" i="2"/>
  <c r="E40" i="2" l="1"/>
  <c r="F40" i="2" s="1"/>
  <c r="G40" i="2" s="1"/>
  <c r="H40" i="2" s="1"/>
</calcChain>
</file>

<file path=xl/sharedStrings.xml><?xml version="1.0" encoding="utf-8"?>
<sst xmlns="http://schemas.openxmlformats.org/spreadsheetml/2006/main" count="640" uniqueCount="411">
  <si>
    <t>OBJETO: CONTRATAÇÃO DE EMPRESA ESPECIALIZADA EM MÃO DE OBRA, COM FORNECIMENTO DE MATERIAIS, PARA REFORMA E AMPLIAÇÃO DE PRÉDIOS PÚBLICOS</t>
  </si>
  <si>
    <t>Casarão Solar dos Alves Lanhoso</t>
  </si>
  <si>
    <t>FDE 01/2024, CDHU 02/2024 SINAPI 02/2024 PMSP 07/2023</t>
  </si>
  <si>
    <t>ITEM</t>
  </si>
  <si>
    <t>FONTE</t>
  </si>
  <si>
    <t>CÓDIGO</t>
  </si>
  <si>
    <t>Serviço</t>
  </si>
  <si>
    <t>unid.</t>
  </si>
  <si>
    <t>QUANT.</t>
  </si>
  <si>
    <t>VALOR</t>
  </si>
  <si>
    <t>BDI</t>
  </si>
  <si>
    <t>Valores Parciais dos Serviços:</t>
  </si>
  <si>
    <t>Memoria de Calculo</t>
  </si>
  <si>
    <t>1.0</t>
  </si>
  <si>
    <t>SERVIÇOS PRELIMINARES</t>
  </si>
  <si>
    <t>1.1</t>
  </si>
  <si>
    <t>CANTEIRO DE OBRAS</t>
  </si>
  <si>
    <t>1.1.1</t>
  </si>
  <si>
    <t>FDE</t>
  </si>
  <si>
    <t>16.06.078</t>
  </si>
  <si>
    <t>Fornecimento e instalação de placa de identificação de obra incluso suporte estrutura de madeira.</t>
  </si>
  <si>
    <t>m²</t>
  </si>
  <si>
    <t>Conforme arte padrão fornecida pela Secretaria de Educação</t>
  </si>
  <si>
    <t>1.2</t>
  </si>
  <si>
    <t>PROJETOS</t>
  </si>
  <si>
    <t>1.2.1</t>
  </si>
  <si>
    <t>CDHU</t>
  </si>
  <si>
    <t>01.17.041</t>
  </si>
  <si>
    <t>Projeto executivo de arquitetura em formato A0</t>
  </si>
  <si>
    <t>un</t>
  </si>
  <si>
    <t>Considerado 1 para coberturas</t>
  </si>
  <si>
    <t>1.2.2</t>
  </si>
  <si>
    <t>01.17.081</t>
  </si>
  <si>
    <t>Projeto executivo de instalações hidráulicas em formato A0</t>
  </si>
  <si>
    <t>Considerado 1 para água fria 1 para esgoto</t>
  </si>
  <si>
    <t>1.2.3</t>
  </si>
  <si>
    <t>01.17.121</t>
  </si>
  <si>
    <t>Projeto executivo de instalações elétricas em formato A0</t>
  </si>
  <si>
    <t>Considerado 1 para baixa tensão e 1 para rede e telefonia</t>
  </si>
  <si>
    <t>2.0</t>
  </si>
  <si>
    <t>DEMOLIÇÕES</t>
  </si>
  <si>
    <t>2.1</t>
  </si>
  <si>
    <t>ALVENARIA E REVESTIMENTOS</t>
  </si>
  <si>
    <t>2.1.1</t>
  </si>
  <si>
    <t>04.50.001</t>
  </si>
  <si>
    <t>Demolição de alvenarias em geral e elementos vazados,incl revestimentos</t>
  </si>
  <si>
    <t>m³</t>
  </si>
  <si>
    <t>Abrigo de gás: 2,70 m³
Balcão interno: 1,51 m²
Forno de pizza: 5,50 m³</t>
  </si>
  <si>
    <t>2.1.2</t>
  </si>
  <si>
    <t>13.50.002</t>
  </si>
  <si>
    <t>Demoliçao piso granilite, ladrilho hidraulico, ceramico, cacos, inclusive base</t>
  </si>
  <si>
    <t>Piso da cozinha: 21,30 m²
Piso da copa 6,46 m²
Piso da despensa: 7,93 m²</t>
  </si>
  <si>
    <t>2.1.3</t>
  </si>
  <si>
    <t>04.50.011</t>
  </si>
  <si>
    <t>Demolição de divisórias em placas para sanitários</t>
  </si>
  <si>
    <t>m2</t>
  </si>
  <si>
    <t>Retirada de divisórias nos sanitários</t>
  </si>
  <si>
    <t>2.1.4</t>
  </si>
  <si>
    <t>13.50.001</t>
  </si>
  <si>
    <t>Demolicao piso de concreto simples capeado</t>
  </si>
  <si>
    <t>Base de concreto no hall da copa</t>
  </si>
  <si>
    <t>2.1.5</t>
  </si>
  <si>
    <t>10.60.005</t>
  </si>
  <si>
    <t>Retirada de forro de pvc em laminas</t>
  </si>
  <si>
    <t>Cozinha: 21,30 m²
Serviço: 14,09 m²</t>
  </si>
  <si>
    <t>2.1.6</t>
  </si>
  <si>
    <t>07.60.050</t>
  </si>
  <si>
    <t>Retirada de telhas de barro (com reaproveitamento)</t>
  </si>
  <si>
    <t>Cobertura do casarão, com reaproveitamento das peças</t>
  </si>
  <si>
    <t>2.1.7</t>
  </si>
  <si>
    <t>07.60.055</t>
  </si>
  <si>
    <t>Retirada de cumeeiras e espigões de barro (com reaproveitamento)</t>
  </si>
  <si>
    <t>m</t>
  </si>
  <si>
    <t>2.1.8</t>
  </si>
  <si>
    <t>07.60.016</t>
  </si>
  <si>
    <t>Retirada de ripas</t>
  </si>
  <si>
    <t>Cobertura do casarão</t>
  </si>
  <si>
    <t>2.1.9</t>
  </si>
  <si>
    <t>07.60.015</t>
  </si>
  <si>
    <t>Retirada de caibros</t>
  </si>
  <si>
    <t>2.1.10</t>
  </si>
  <si>
    <t>07.60.010</t>
  </si>
  <si>
    <t>Retirada de vigamento de apoio p/telhas de barro/fibro-cim/al/plast/plana pre-fab</t>
  </si>
  <si>
    <t>2.1.11</t>
  </si>
  <si>
    <t>07.60.002</t>
  </si>
  <si>
    <t>Retirada de estrut de madeira em tesoura para telhas de barro sobre vao livre</t>
  </si>
  <si>
    <t>2.2</t>
  </si>
  <si>
    <t>ESQUADRIAS</t>
  </si>
  <si>
    <t>2.2.1</t>
  </si>
  <si>
    <t>06.60.001</t>
  </si>
  <si>
    <t>Retirada de esquadrias metálicas</t>
  </si>
  <si>
    <t>Esquadria da área do forno de pizza: 32,10 m²
Portão de acesso: 1,00 m²</t>
  </si>
  <si>
    <t>2.2.2</t>
  </si>
  <si>
    <t>06.60.005</t>
  </si>
  <si>
    <t>Retirada de batentes</t>
  </si>
  <si>
    <t>Portão de acesso</t>
  </si>
  <si>
    <t>2.2.3</t>
  </si>
  <si>
    <t>14.60.001</t>
  </si>
  <si>
    <t>Retirada de vidro inclusive raspagem de massa ou retirada de baguetes</t>
  </si>
  <si>
    <t>Esquadria da área do forno de pizza: 32,10 m² Portão de acesso: 1,00 m²</t>
  </si>
  <si>
    <t>2.3</t>
  </si>
  <si>
    <t>LOUÇAS SANITÁRIAS</t>
  </si>
  <si>
    <t>2.3.1</t>
  </si>
  <si>
    <t>08.60.011</t>
  </si>
  <si>
    <t>Retirada de aparelhos sanitários incluindo acessórios</t>
  </si>
  <si>
    <t>Sanitários</t>
  </si>
  <si>
    <t>2.4</t>
  </si>
  <si>
    <t>TRANSPORTE E DESCARTE DE ENTULHO</t>
  </si>
  <si>
    <t>2.4.1</t>
  </si>
  <si>
    <t>PMSP EDIF</t>
  </si>
  <si>
    <t>Remoção de entulho com caçamba metálica, inclusive carga manual e descarga em bota-fora</t>
  </si>
  <si>
    <t>Quantidade estimada</t>
  </si>
  <si>
    <t>3.0</t>
  </si>
  <si>
    <t>ALVENARIA E VEDAÇÕES</t>
  </si>
  <si>
    <t>3.1</t>
  </si>
  <si>
    <t>04.01.015</t>
  </si>
  <si>
    <t>Alvenaria de tijolo de barro a vista e=1 tijolo</t>
  </si>
  <si>
    <t>Execução de fechamento na cozinha, onde atualmente existe um forno de pizza; e execução de mureta para instalação de gradil, conforme projeto</t>
  </si>
  <si>
    <t>3.2</t>
  </si>
  <si>
    <t>04.01.045</t>
  </si>
  <si>
    <t>Concreto grout, preparado no local, lançado e adensado</t>
  </si>
  <si>
    <t>3.3</t>
  </si>
  <si>
    <t>04.03.002</t>
  </si>
  <si>
    <t>Dv-02 divisoria de granilite - lateral fechada</t>
  </si>
  <si>
    <t>Sanitário masculino: 1,65 m</t>
  </si>
  <si>
    <t>3.4</t>
  </si>
  <si>
    <t>04.03.003</t>
  </si>
  <si>
    <t>Dv-03 divisoria de granilite - frontal</t>
  </si>
  <si>
    <t>Sanitário feminino: 2,33 m
Sanitário masculino: 2,62 m</t>
  </si>
  <si>
    <t>4.0</t>
  </si>
  <si>
    <t>COBERTURA</t>
  </si>
  <si>
    <t>4.1</t>
  </si>
  <si>
    <t>07.03.112</t>
  </si>
  <si>
    <t>Telha ceramica tipo colonial</t>
  </si>
  <si>
    <t>4.2</t>
  </si>
  <si>
    <t>07.04.001</t>
  </si>
  <si>
    <t>Cumeeira e espigao embocados para telha ceramica</t>
  </si>
  <si>
    <t>4.3</t>
  </si>
  <si>
    <t>Madeiramento de telhado, padrão peroba - ripas 1,5x5cm</t>
  </si>
  <si>
    <t>4.4</t>
  </si>
  <si>
    <t>Madeiramento de telhado, padrão peroba - caibros 5x6cm</t>
  </si>
  <si>
    <t>4.5</t>
  </si>
  <si>
    <t>Madeiramento de telhado, padrão peroba - vigas 6x12cm</t>
  </si>
  <si>
    <t>4.6</t>
  </si>
  <si>
    <t>07.05.080</t>
  </si>
  <si>
    <t>Sub-cobertura com manta aluminizada</t>
  </si>
  <si>
    <t>4.7</t>
  </si>
  <si>
    <t>22.01.210</t>
  </si>
  <si>
    <t>Testeira em tábua aparelhada, largura até 20cm</t>
  </si>
  <si>
    <t>4.8</t>
  </si>
  <si>
    <t>07.02.004</t>
  </si>
  <si>
    <t>Fornecimento e montagem de estrutura metalica com aço nao patinavel (astm a36/a570)</t>
  </si>
  <si>
    <t>kg</t>
  </si>
  <si>
    <t>Considera-se 12 kg/m², portanto: 14,85 x 12 = 178,20 Kg</t>
  </si>
  <si>
    <t>4.9</t>
  </si>
  <si>
    <t>07.03.129</t>
  </si>
  <si>
    <t>Telha galvalume / aco galv pint 1 face po ou coil-coating ondulada crfs e=0,65mm</t>
  </si>
  <si>
    <t>Área da cobertura de acesso aos sanitários acessíveis: 13,50 + 10% = 14,85 m²</t>
  </si>
  <si>
    <t>5.0</t>
  </si>
  <si>
    <t>REVESTIMENTOS</t>
  </si>
  <si>
    <t>5.1</t>
  </si>
  <si>
    <t>REVESTIMENTO DE TETO</t>
  </si>
  <si>
    <t>5.1.1</t>
  </si>
  <si>
    <t>10.01.049</t>
  </si>
  <si>
    <t>Forro de gesso acartonado incl estrutura</t>
  </si>
  <si>
    <t>5.1.2</t>
  </si>
  <si>
    <t>15.02.040</t>
  </si>
  <si>
    <t>Verniz retardante de chama aplicado em superficie de madeira acabamento transparente com duas demãos</t>
  </si>
  <si>
    <t>Aplicação nos forros preexistentes</t>
  </si>
  <si>
    <t>5.1.3</t>
  </si>
  <si>
    <t>15.02.041</t>
  </si>
  <si>
    <t>Verniz selante resistente à abrasão aplicado sobre verniz retardante em superficie de madeira acabamento transparente com duas demãos</t>
  </si>
  <si>
    <t>5.2</t>
  </si>
  <si>
    <t xml:space="preserve">REVESTIMENTO DE PAREDES </t>
  </si>
  <si>
    <t>5.2.1</t>
  </si>
  <si>
    <t>15.02.019</t>
  </si>
  <si>
    <t>Esmalte</t>
  </si>
  <si>
    <t>Pintura dos azulejos existentes para homogeneização da cor</t>
  </si>
  <si>
    <t>6.0</t>
  </si>
  <si>
    <t>HIDRÁULICA</t>
  </si>
  <si>
    <t>6.1</t>
  </si>
  <si>
    <t>REDE DE AGUA FRIA</t>
  </si>
  <si>
    <t>6.1.1</t>
  </si>
  <si>
    <t>08.03.016</t>
  </si>
  <si>
    <t>Tubo De Pvc Rigido Junta Soldavel Dn 25mm (3/4") Incl Conexoes</t>
  </si>
  <si>
    <t>6.1.2</t>
  </si>
  <si>
    <t>08.03.017</t>
  </si>
  <si>
    <t>Tubo De Pvc Rigido Junta Soldavel Dn 32mm (1") Incl Conexoes</t>
  </si>
  <si>
    <t>6.1.3</t>
  </si>
  <si>
    <t>08.03.019</t>
  </si>
  <si>
    <t>Tubo De Pvc Rigido Junta Soldavel Dn 50mm (1.1/2") Incl Conexoes</t>
  </si>
  <si>
    <t>6.1.4</t>
  </si>
  <si>
    <t>08.04.023</t>
  </si>
  <si>
    <t>Registro de gaveta com canopla cromada dn 25mm (1")</t>
  </si>
  <si>
    <t>6.1.5</t>
  </si>
  <si>
    <t>08.04.024</t>
  </si>
  <si>
    <t>Registro de gaveta com canopla cromada dn 32mm (1 1/4")</t>
  </si>
  <si>
    <t>6.1.6</t>
  </si>
  <si>
    <t>08.80.032</t>
  </si>
  <si>
    <t>Torneira para lavatorio de louca branca ou bancada</t>
  </si>
  <si>
    <t>6.2</t>
  </si>
  <si>
    <t>REDE DE ESGOTO</t>
  </si>
  <si>
    <t>6.2.1</t>
  </si>
  <si>
    <t>46.02.060</t>
  </si>
  <si>
    <t>Tubo de pvc rígido branco pxb com virola e anel de borracha, linha esgoto série normal, dn= 75 mm, inclusive conexões</t>
  </si>
  <si>
    <t>6.2.2</t>
  </si>
  <si>
    <t>46.02.070</t>
  </si>
  <si>
    <t>Tubo de pvc rígido branco pxb com virola e anel de borracha, linha esgoto série normal, dn= 100 mm, inclusive conexões</t>
  </si>
  <si>
    <t>6.2.3</t>
  </si>
  <si>
    <t>44.20.010</t>
  </si>
  <si>
    <t>Sifão plástico sanfonado universal de 1´</t>
  </si>
  <si>
    <t>unid</t>
  </si>
  <si>
    <t>6.2.4</t>
  </si>
  <si>
    <t>44.20.230</t>
  </si>
  <si>
    <t>Tubo de ligação para sanitário</t>
  </si>
  <si>
    <t>6.3</t>
  </si>
  <si>
    <t>LOUÇAS SANITÁRIAS E PEÇAS METÁLICAS</t>
  </si>
  <si>
    <t>6.3.1</t>
  </si>
  <si>
    <t>SINAPI</t>
  </si>
  <si>
    <t>Vaso sanitário sifonado com caixa acoplada, louça branca – fornecimento e instalação. af_01/2020</t>
  </si>
  <si>
    <t>6.3.2</t>
  </si>
  <si>
    <t>44.20.280</t>
  </si>
  <si>
    <t>Tampa de plástico para bacia sanitária</t>
  </si>
  <si>
    <t>6.3.3</t>
  </si>
  <si>
    <t>86901</t>
  </si>
  <si>
    <t>Cuba de embutir oval em louça branca, 35 x 50cm ou equivalente - fornecimento e instalação. Af_01/2020</t>
  </si>
  <si>
    <t>6.3.4</t>
  </si>
  <si>
    <t>08.16.091</t>
  </si>
  <si>
    <t>Br-03 conjunto lavatório e bacia acessíveis</t>
  </si>
  <si>
    <t>cj</t>
  </si>
  <si>
    <t>7.0</t>
  </si>
  <si>
    <t>ELÉTRICA</t>
  </si>
  <si>
    <t>7.1</t>
  </si>
  <si>
    <t>REDE DE BAIXA TENSÃO</t>
  </si>
  <si>
    <t>7.1.1</t>
  </si>
  <si>
    <t>SINAPI-I</t>
  </si>
  <si>
    <t>Eletroduto em aco galvanizado eletrolitico, leve, diametro 1", parede de 0,90 mm</t>
  </si>
  <si>
    <t>7.1.2</t>
  </si>
  <si>
    <t>09.05.070</t>
  </si>
  <si>
    <t>Disjuntor bipolar termomagnetico 2x10a a 2x50a</t>
  </si>
  <si>
    <t>7.1.3</t>
  </si>
  <si>
    <t>09.05.071</t>
  </si>
  <si>
    <t>Disjuntor bipolar termomagnetico  2x60a a 2x100a</t>
  </si>
  <si>
    <t>7.1.4</t>
  </si>
  <si>
    <t>95802</t>
  </si>
  <si>
    <t>Condulete de alumínio, tipo x, para eletroduto de aço galvanizado dn 25 mm (1''), aparente - fornecimento e instalação. Af_10/2022</t>
  </si>
  <si>
    <t>7.1.5</t>
  </si>
  <si>
    <t>09.07.004</t>
  </si>
  <si>
    <t>Fio de 2,50 mm2 - 750 v de isolacao</t>
  </si>
  <si>
    <t>7.1.6</t>
  </si>
  <si>
    <t>09.07.005</t>
  </si>
  <si>
    <t>Fio de 4 mm2 - 750 v de isolacao</t>
  </si>
  <si>
    <t>7.1.7</t>
  </si>
  <si>
    <t>09.05.024</t>
  </si>
  <si>
    <t>Eletrocalha lisa chapa 24 (0,65mm) pre zincada 200x50mm incl. acessorios e tampa de encaixe</t>
  </si>
  <si>
    <t>7.1.8</t>
  </si>
  <si>
    <t>Interruptor simples 10a, 250v, conjunto montado para sobrepor 4" x 2" (caixa + 2 modulos)</t>
  </si>
  <si>
    <t>7.1.9</t>
  </si>
  <si>
    <t>Tomada 2p+t 10a, 250v, conjunto montado para sobrepor 4" x 2" (caixa + modulo)</t>
  </si>
  <si>
    <t>7.1.10</t>
  </si>
  <si>
    <t>40.04.090</t>
  </si>
  <si>
    <t>Tomada rj 11 para telefone, sem placa</t>
  </si>
  <si>
    <t>7.1.11</t>
  </si>
  <si>
    <t>40.04.096</t>
  </si>
  <si>
    <t>Tomada rj 45 para rede de dados, com placa</t>
  </si>
  <si>
    <t>7.1.12</t>
  </si>
  <si>
    <t>Cabo telefônico cci-50 3 pares, sem blindagem, instalado em entrada de edificação - fornecimento e instalação. af_11/2019</t>
  </si>
  <si>
    <t>7.1.13</t>
  </si>
  <si>
    <t>39.18.120</t>
  </si>
  <si>
    <t>Cabo para rede u/utp 23 awg com 4 pares - categoria 6a</t>
  </si>
  <si>
    <t>7.1.14</t>
  </si>
  <si>
    <t>Patch panel, 48 portas, categoria 6, com racks de 19" de largura e 2 u de altura</t>
  </si>
  <si>
    <t>7.1.15</t>
  </si>
  <si>
    <t>Conector / tomada femea rj 45, categoria 5 e (cat 5e) para cabos</t>
  </si>
  <si>
    <t>7.1.16</t>
  </si>
  <si>
    <t>69.09.360</t>
  </si>
  <si>
    <t>Patch cords de 2,00 ou 3,00 m - RJ-45 / RJ-45 - categoria 6A</t>
  </si>
  <si>
    <t>7.1.17</t>
  </si>
  <si>
    <t>66.08.110</t>
  </si>
  <si>
    <t>Rack fechado padrão metálico, 19 x 20 Us x 470 mm</t>
  </si>
  <si>
    <t>7.1.18</t>
  </si>
  <si>
    <t>69.08.010</t>
  </si>
  <si>
    <t>Distribuidor interno óptico - 1 U para até 24 fibras</t>
  </si>
  <si>
    <t>7.1.19</t>
  </si>
  <si>
    <t>39.27.120</t>
  </si>
  <si>
    <t>Cabo óptico multimodo, núcleo geleado, 6 fibras, 50/125 µm - uso externo</t>
  </si>
  <si>
    <t>7.1.20</t>
  </si>
  <si>
    <t>69.03.301</t>
  </si>
  <si>
    <t>Central de Pabx para 2 linhas e 8 ramais</t>
  </si>
  <si>
    <t>UN</t>
  </si>
  <si>
    <t>7.1.21</t>
  </si>
  <si>
    <t>09.10.030</t>
  </si>
  <si>
    <t>Sensor de presença interno</t>
  </si>
  <si>
    <t>7.2</t>
  </si>
  <si>
    <t xml:space="preserve">ILUMINAÇÃO </t>
  </si>
  <si>
    <t>7.2.1</t>
  </si>
  <si>
    <t>09.09.060</t>
  </si>
  <si>
    <t>Il-60 luminaria de sobrepor c/refletor e aletas p/lamp.fluorescente (2x32w)</t>
  </si>
  <si>
    <t>7.2.2</t>
  </si>
  <si>
    <t>40.07.040</t>
  </si>
  <si>
    <t>Caixa em pvc octogonal de 4´ x 4´</t>
  </si>
  <si>
    <t>7.2.3</t>
  </si>
  <si>
    <t>09.11.016</t>
  </si>
  <si>
    <t>Il-112 luminária led &lt;= 70 w aplicada áreas externas poste metálico h=6 m</t>
  </si>
  <si>
    <t>8.0</t>
  </si>
  <si>
    <t>ACABAMENTO E PINTURA</t>
  </si>
  <si>
    <t>8.1</t>
  </si>
  <si>
    <t>15.04.006</t>
  </si>
  <si>
    <t>Tinta latex standard (Externo)</t>
  </si>
  <si>
    <t>Pintura das fachadas externas, incluindo o anexo</t>
  </si>
  <si>
    <t>8.2</t>
  </si>
  <si>
    <t>15.02.025</t>
  </si>
  <si>
    <t>Tinta latex standard (Interno)</t>
  </si>
  <si>
    <t>Pintura interna, incluso o anexo</t>
  </si>
  <si>
    <t>8.3</t>
  </si>
  <si>
    <t>15.03.008</t>
  </si>
  <si>
    <t>Oleo com massa niveladora em esquadrias de madeira</t>
  </si>
  <si>
    <t>Tratamento e pintura de portas e janelas</t>
  </si>
  <si>
    <t>8.4</t>
  </si>
  <si>
    <t>15.01.010</t>
  </si>
  <si>
    <t>Oleo sem aparel e emass previos em estrut de mad aparente (galpoes)</t>
  </si>
  <si>
    <t>Pintura de tabeiras e elementos em madeira aparentes</t>
  </si>
  <si>
    <t>9.0</t>
  </si>
  <si>
    <t>SERVIÇOS COMPLEMENTARES</t>
  </si>
  <si>
    <t>9.1</t>
  </si>
  <si>
    <t>Limpeza geral da obra</t>
  </si>
  <si>
    <t>9.2</t>
  </si>
  <si>
    <t>14.01.008</t>
  </si>
  <si>
    <t>Vidro liso comum incolor de 6mm</t>
  </si>
  <si>
    <t>9.3</t>
  </si>
  <si>
    <t>03.01.002</t>
  </si>
  <si>
    <t>Formas planas plastificada para concreto aparente</t>
  </si>
  <si>
    <t>Duas faces de 4,25 m²</t>
  </si>
  <si>
    <t>9.4</t>
  </si>
  <si>
    <t>03.02.005</t>
  </si>
  <si>
    <t>Tela armadura (malha aco ca 60 fyk= 600 m pa)</t>
  </si>
  <si>
    <t>12kg/m³ de concreto: 12 x 5,10 = 61,20 Kg</t>
  </si>
  <si>
    <t>9.5</t>
  </si>
  <si>
    <t>03.03.014</t>
  </si>
  <si>
    <t>Concreto dosado e lancado fck= 20 m pa</t>
  </si>
  <si>
    <t>m3</t>
  </si>
  <si>
    <t>4,25 m² x 1,20 = 5,10 m³</t>
  </si>
  <si>
    <t>9.6</t>
  </si>
  <si>
    <t>06.03.064</t>
  </si>
  <si>
    <t>Co-30 guarda-corpo tubular aço inox fornecido e instalado</t>
  </si>
  <si>
    <t>Considerado dois lados da rampa dos sanitários, 8,50 x 2 = 17,00 m
Rampa de acesso: 6,60 m</t>
  </si>
  <si>
    <t>9.7</t>
  </si>
  <si>
    <t>06.03.032</t>
  </si>
  <si>
    <t>Gr-01 grade de protecao ferro chato 1" x 1/4" malha 15cm x15cm</t>
  </si>
  <si>
    <t>Sobre a mureta ao lado da rampa de acesso: 6,60 x 2,00 = 13,20 m²</t>
  </si>
  <si>
    <t>9.8</t>
  </si>
  <si>
    <t>Composição</t>
  </si>
  <si>
    <t>-</t>
  </si>
  <si>
    <t>Limpeza de forro</t>
  </si>
  <si>
    <t>Quantidade estimada, conforme orçamento em anexo</t>
  </si>
  <si>
    <t>9.9</t>
  </si>
  <si>
    <t>Dedetização, desinterização, desratização e descupinização</t>
  </si>
  <si>
    <t>VALOR GLOBAL DOS SERVIÇOS</t>
  </si>
  <si>
    <t>Itatiba, 04 de Abril de 2024</t>
  </si>
  <si>
    <t>Departamento de Obras Escolares</t>
  </si>
  <si>
    <t>Secretaria de Educação</t>
  </si>
  <si>
    <t>CRONOGRAMA FÍSICO / FINANCEIRO</t>
  </si>
  <si>
    <t>OBJETO: CONTRATAÇÃO DE EMPRESA ESPECIALIZADA EM MÃO DE OBRA, COM FORNECIMENTO DE MATERIAIS, PARA MANUTENÇÃO DE PRÉDIO PÚBLICO</t>
  </si>
  <si>
    <t>DISCRIMINAÇÃO</t>
  </si>
  <si>
    <t>TOTAL DO ITEM</t>
  </si>
  <si>
    <t>Primeiro</t>
  </si>
  <si>
    <t>Segundo</t>
  </si>
  <si>
    <t>Terceiro</t>
  </si>
  <si>
    <t>Quarto</t>
  </si>
  <si>
    <t>Quinto</t>
  </si>
  <si>
    <t>( % / R$ )</t>
  </si>
  <si>
    <t>Mês</t>
  </si>
  <si>
    <t>TOTAL GERAL:</t>
  </si>
  <si>
    <t>DESEMBOLSO TOTAL DO MÊS (R$):</t>
  </si>
  <si>
    <t>MENSAL</t>
  </si>
  <si>
    <t>ACUM.</t>
  </si>
  <si>
    <t>PERCENTUAL:</t>
  </si>
  <si>
    <t>DECOMPOSIÇÃO DE BDI</t>
  </si>
  <si>
    <t>Conforme legislação tributária municipal, definir estimativa de percentual da base de cálculo para o ISS:</t>
  </si>
  <si>
    <t>Sobre a base de cálculo, definir a respectiva alíquota do ISS (entre 2% e 5%):</t>
  </si>
  <si>
    <t>DETALHAMENTO DO BDI</t>
  </si>
  <si>
    <t>Item</t>
  </si>
  <si>
    <t>Descrição dos Serviços</t>
  </si>
  <si>
    <t>Siglas</t>
  </si>
  <si>
    <t>%</t>
  </si>
  <si>
    <t>SEM DESONERAÇÃO</t>
  </si>
  <si>
    <t>Administração Central</t>
  </si>
  <si>
    <t>AC</t>
  </si>
  <si>
    <t>Seguro e Garantias</t>
  </si>
  <si>
    <t>SG</t>
  </si>
  <si>
    <t>1.3</t>
  </si>
  <si>
    <t>Risco</t>
  </si>
  <si>
    <t>R</t>
  </si>
  <si>
    <t>1.4</t>
  </si>
  <si>
    <t>Despesas Financeiras</t>
  </si>
  <si>
    <t>DF</t>
  </si>
  <si>
    <t>1.5</t>
  </si>
  <si>
    <t>Lucro</t>
  </si>
  <si>
    <t>L</t>
  </si>
  <si>
    <t>1.6</t>
  </si>
  <si>
    <t>Tributos (Impostos COFINS 3% e PIS 0,65%)</t>
  </si>
  <si>
    <t>CP</t>
  </si>
  <si>
    <t>1.7</t>
  </si>
  <si>
    <t>Tributos (ISS)</t>
  </si>
  <si>
    <t>ISS</t>
  </si>
  <si>
    <t>1.8</t>
  </si>
  <si>
    <t>Tributos (Contribuição Previdenciária de Receita Bruta)</t>
  </si>
  <si>
    <t>CPRB</t>
  </si>
  <si>
    <t>1.9</t>
  </si>
  <si>
    <t>BDI CALCULADO</t>
  </si>
  <si>
    <t>BDI CALCULADO CONFORME ACÓRDÃO Nº 2369/2011 – TCU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</si>
</sst>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R$-416]\ #,##0.00;[Red]\-[$R$-416]\ #,##0.00"/>
    <numFmt numFmtId="165" formatCode="\ * #,##0.00\ ;\-* #,##0.00\ ;\ * \-#\ ;\ @\ "/>
    <numFmt numFmtId="166" formatCode="#,##0.00;[Red]#,##0.00"/>
    <numFmt numFmtId="167" formatCode="00"/>
  </numFmts>
  <fonts count="34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u/>
      <sz val="10"/>
      <name val="Arial"/>
      <family val="2"/>
    </font>
    <font>
      <sz val="10"/>
      <color rgb="FF0000FF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3"/>
      <color rgb="FF000000"/>
      <name val="Arial1"/>
    </font>
    <font>
      <b/>
      <sz val="12"/>
      <color rgb="FF000000"/>
      <name val="Arial"/>
      <family val="2"/>
    </font>
    <font>
      <b/>
      <sz val="12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Arial1"/>
    </font>
    <font>
      <b/>
      <sz val="12"/>
      <color rgb="FF000000"/>
      <name val="Arial1"/>
    </font>
    <font>
      <b/>
      <sz val="8"/>
      <color rgb="FF000000"/>
      <name val="Arial1"/>
    </font>
    <font>
      <i/>
      <sz val="11"/>
      <color rgb="FF7F7F7F"/>
      <name val="Calibri"/>
      <family val="2"/>
    </font>
    <font>
      <b/>
      <sz val="10"/>
      <color rgb="FF000000"/>
      <name val="Arial"/>
    </font>
    <font>
      <sz val="10"/>
      <color rgb="FF7F7F7F"/>
      <name val="Arial"/>
    </font>
    <font>
      <sz val="10"/>
      <color rgb="FF000000"/>
      <name val="Arial"/>
    </font>
    <font>
      <b/>
      <sz val="11"/>
      <color rgb="FFFFFFFF"/>
      <name val="Calibri2"/>
    </font>
    <font>
      <sz val="11"/>
      <color rgb="FFFFFFFF"/>
      <name val="Calibri2"/>
    </font>
    <font>
      <sz val="11"/>
      <color rgb="FF000000"/>
      <name val="Calibri2"/>
    </font>
    <font>
      <b/>
      <sz val="10"/>
      <color rgb="FF000000"/>
      <name val="Arial21"/>
    </font>
    <font>
      <b/>
      <sz val="11"/>
      <color rgb="FF000000"/>
      <name val="Calibri2"/>
    </font>
    <font>
      <sz val="10"/>
      <color rgb="FF000000"/>
      <name val="Arial21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sz val="10"/>
      <color rgb="FF333333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77BC65"/>
        <bgColor rgb="FFAFD095"/>
      </patternFill>
    </fill>
    <fill>
      <patternFill patternType="solid">
        <fgColor rgb="FFAFD095"/>
        <bgColor rgb="FFD9D9D9"/>
      </patternFill>
    </fill>
    <fill>
      <patternFill patternType="solid">
        <fgColor rgb="FFDDE8CB"/>
        <bgColor rgb="FFD9D9D9"/>
      </patternFill>
    </fill>
    <fill>
      <patternFill patternType="solid">
        <fgColor rgb="FFF2F2F2"/>
        <bgColor rgb="FFF6F9D4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DDE8CB"/>
      </patternFill>
    </fill>
    <fill>
      <patternFill patternType="solid">
        <fgColor rgb="FF461EF2"/>
        <bgColor rgb="FF0033CC"/>
      </patternFill>
    </fill>
    <fill>
      <patternFill patternType="solid">
        <fgColor rgb="FF000000"/>
        <bgColor rgb="FF003300"/>
      </patternFill>
    </fill>
    <fill>
      <patternFill patternType="solid">
        <fgColor rgb="FFF6F9D4"/>
        <bgColor rgb="FFF2F2F2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hair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/>
      <top style="hair">
        <color rgb="FF0000FF"/>
      </top>
      <bottom style="hair">
        <color rgb="FF0000FF"/>
      </bottom>
      <diagonal/>
    </border>
    <border>
      <left/>
      <right/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33CC"/>
      </right>
      <top style="thin">
        <color rgb="FF0033CC"/>
      </top>
      <bottom style="thin">
        <color rgb="FF0000FF"/>
      </bottom>
      <diagonal/>
    </border>
    <border>
      <left style="thin">
        <color rgb="FF0033CC"/>
      </left>
      <right style="thin">
        <color rgb="FF0033CC"/>
      </right>
      <top style="thin">
        <color rgb="FF0033CC"/>
      </top>
      <bottom style="thin">
        <color rgb="FF0000FF"/>
      </bottom>
      <diagonal/>
    </border>
    <border>
      <left style="thin">
        <color rgb="FF0033CC"/>
      </left>
      <right style="thin">
        <color rgb="FF0033CC"/>
      </right>
      <top style="thin">
        <color rgb="FF0033CC"/>
      </top>
      <bottom style="thin">
        <color rgb="FF0033CC"/>
      </bottom>
      <diagonal/>
    </border>
    <border>
      <left style="thin">
        <color rgb="FF0033CC"/>
      </left>
      <right style="thin">
        <color rgb="FF0033CC"/>
      </right>
      <top style="thin">
        <color rgb="FF0033CC"/>
      </top>
      <bottom/>
      <diagonal/>
    </border>
    <border>
      <left style="thin">
        <color rgb="FF0000FF"/>
      </left>
      <right style="thin">
        <color rgb="FF0033CC"/>
      </right>
      <top style="thin">
        <color rgb="FF0000FF"/>
      </top>
      <bottom style="thin">
        <color rgb="FF0000FF"/>
      </bottom>
      <diagonal/>
    </border>
    <border>
      <left style="thin">
        <color rgb="FF0033CC"/>
      </left>
      <right style="thin">
        <color rgb="FF0033CC"/>
      </right>
      <top style="thin">
        <color rgb="FF0000FF"/>
      </top>
      <bottom style="thin">
        <color rgb="FF0000FF"/>
      </bottom>
      <diagonal/>
    </border>
    <border>
      <left style="thin">
        <color rgb="FF0033CC"/>
      </left>
      <right style="thin">
        <color rgb="FF0033CC"/>
      </right>
      <top style="thin">
        <color rgb="FF0000FF"/>
      </top>
      <bottom style="thin">
        <color rgb="FF0033CC"/>
      </bottom>
      <diagonal/>
    </border>
    <border>
      <left style="thin">
        <color rgb="FF0033CC"/>
      </left>
      <right style="thin">
        <color rgb="FF0033CC"/>
      </right>
      <top/>
      <bottom style="thin">
        <color rgb="FF0033CC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165" fontId="6" fillId="0" borderId="0" applyBorder="0" applyAlignment="0" applyProtection="0"/>
    <xf numFmtId="9" fontId="33" fillId="0" borderId="0" applyFont="0" applyBorder="0" applyProtection="0"/>
    <xf numFmtId="0" fontId="1" fillId="0" borderId="0"/>
    <xf numFmtId="0" fontId="20" fillId="0" borderId="0" applyBorder="0" applyProtection="0"/>
  </cellStyleXfs>
  <cellXfs count="165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10" fontId="2" fillId="2" borderId="1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2" fillId="3" borderId="1" xfId="1" applyNumberFormat="1" applyFont="1" applyFill="1" applyBorder="1" applyAlignment="1" applyProtection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164" fontId="0" fillId="4" borderId="1" xfId="1" applyNumberFormat="1" applyFont="1" applyFill="1" applyBorder="1" applyAlignment="1" applyProtection="1">
      <alignment horizontal="right" vertical="center"/>
    </xf>
    <xf numFmtId="0" fontId="4" fillId="0" borderId="3" xfId="0" applyFont="1" applyBorder="1" applyAlignment="1">
      <alignment horizontal="left" vertical="center" wrapText="1"/>
    </xf>
    <xf numFmtId="164" fontId="0" fillId="0" borderId="1" xfId="0" applyNumberFormat="1" applyBorder="1" applyAlignment="1" applyProtection="1">
      <alignment horizontal="right" vertical="center"/>
      <protection locked="0"/>
    </xf>
    <xf numFmtId="164" fontId="2" fillId="3" borderId="1" xfId="1" applyNumberFormat="1" applyFont="1" applyFill="1" applyBorder="1" applyAlignment="1" applyProtection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0" fillId="4" borderId="1" xfId="1" applyNumberFormat="1" applyFont="1" applyFill="1" applyBorder="1" applyAlignment="1" applyProtection="1">
      <alignment horizontal="right" vertical="center" wrapText="1"/>
    </xf>
    <xf numFmtId="0" fontId="0" fillId="0" borderId="1" xfId="3" applyFont="1" applyBorder="1" applyAlignment="1">
      <alignment horizontal="center" vertical="center" wrapText="1"/>
    </xf>
    <xf numFmtId="0" fontId="0" fillId="0" borderId="1" xfId="3" applyFont="1" applyBorder="1" applyAlignment="1">
      <alignment horizontal="left" vertical="center" wrapText="1"/>
    </xf>
    <xf numFmtId="4" fontId="0" fillId="0" borderId="1" xfId="0" applyNumberFormat="1" applyBorder="1" applyAlignment="1" applyProtection="1">
      <alignment horizontal="right" vertical="center" wrapText="1"/>
      <protection locked="0"/>
    </xf>
    <xf numFmtId="4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1" xfId="3" applyFont="1" applyBorder="1" applyAlignment="1">
      <alignment horizontal="center" vertical="center"/>
    </xf>
    <xf numFmtId="164" fontId="0" fillId="0" borderId="1" xfId="1" applyNumberFormat="1" applyFont="1" applyBorder="1" applyAlignment="1" applyProtection="1">
      <alignment horizontal="right" vertical="center"/>
    </xf>
    <xf numFmtId="4" fontId="0" fillId="0" borderId="1" xfId="1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vertical="center"/>
    </xf>
    <xf numFmtId="0" fontId="0" fillId="0" borderId="1" xfId="0" applyBorder="1" applyAlignment="1" applyProtection="1">
      <alignment horizontal="left" vertical="center" wrapText="1"/>
      <protection locked="0"/>
    </xf>
    <xf numFmtId="4" fontId="0" fillId="0" borderId="1" xfId="0" applyNumberFormat="1" applyBorder="1" applyAlignment="1" applyProtection="1">
      <alignment horizontal="right" vertical="center"/>
      <protection locked="0"/>
    </xf>
    <xf numFmtId="164" fontId="0" fillId="0" borderId="1" xfId="0" applyNumberFormat="1" applyBorder="1" applyAlignment="1" applyProtection="1">
      <alignment horizontal="right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0" fillId="0" borderId="1" xfId="0" applyBorder="1" applyAlignment="1" applyProtection="1">
      <alignment horizontal="justify" vertical="center" wrapText="1"/>
      <protection locked="0"/>
    </xf>
    <xf numFmtId="4" fontId="0" fillId="0" borderId="1" xfId="0" applyNumberFormat="1" applyBorder="1" applyAlignment="1">
      <alignment horizontal="right" vertical="center"/>
    </xf>
    <xf numFmtId="0" fontId="9" fillId="0" borderId="0" xfId="0" applyFont="1" applyAlignment="1">
      <alignment vertical="center"/>
    </xf>
    <xf numFmtId="164" fontId="0" fillId="0" borderId="1" xfId="1" applyNumberFormat="1" applyFont="1" applyBorder="1" applyAlignment="1" applyProtection="1">
      <alignment horizontal="right" vertical="center" wrapText="1"/>
    </xf>
    <xf numFmtId="4" fontId="0" fillId="0" borderId="1" xfId="1" applyNumberFormat="1" applyFont="1" applyBorder="1" applyAlignment="1" applyProtection="1">
      <alignment horizontal="right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1" xfId="0" applyBorder="1" applyAlignment="1">
      <alignment horizontal="justify" vertical="center" wrapText="1"/>
    </xf>
    <xf numFmtId="2" fontId="0" fillId="0" borderId="1" xfId="0" applyNumberFormat="1" applyBorder="1" applyAlignment="1">
      <alignment horizontal="right" vertical="center"/>
    </xf>
    <xf numFmtId="164" fontId="3" fillId="3" borderId="1" xfId="0" applyNumberFormat="1" applyFont="1" applyFill="1" applyBorder="1" applyAlignment="1">
      <alignment vertical="center" wrapText="1"/>
    </xf>
    <xf numFmtId="0" fontId="12" fillId="0" borderId="0" xfId="0" applyFont="1"/>
    <xf numFmtId="0" fontId="13" fillId="5" borderId="6" xfId="0" applyFont="1" applyFill="1" applyBorder="1" applyAlignment="1">
      <alignment horizontal="left" vertical="center"/>
    </xf>
    <xf numFmtId="0" fontId="13" fillId="5" borderId="7" xfId="0" applyFont="1" applyFill="1" applyBorder="1" applyAlignment="1">
      <alignment horizontal="left" vertical="center"/>
    </xf>
    <xf numFmtId="0" fontId="15" fillId="6" borderId="0" xfId="0" applyFont="1" applyFill="1" applyAlignment="1">
      <alignment vertical="center"/>
    </xf>
    <xf numFmtId="0" fontId="16" fillId="6" borderId="0" xfId="0" applyFont="1" applyFill="1" applyAlignment="1">
      <alignment vertical="center"/>
    </xf>
    <xf numFmtId="0" fontId="0" fillId="6" borderId="0" xfId="0" applyFill="1"/>
    <xf numFmtId="166" fontId="17" fillId="7" borderId="10" xfId="0" applyNumberFormat="1" applyFont="1" applyFill="1" applyBorder="1" applyAlignment="1">
      <alignment horizontal="center" vertical="center"/>
    </xf>
    <xf numFmtId="166" fontId="17" fillId="7" borderId="11" xfId="0" applyNumberFormat="1" applyFont="1" applyFill="1" applyBorder="1" applyAlignment="1">
      <alignment horizontal="center" vertical="center"/>
    </xf>
    <xf numFmtId="10" fontId="17" fillId="5" borderId="14" xfId="2" applyNumberFormat="1" applyFont="1" applyFill="1" applyBorder="1" applyAlignment="1" applyProtection="1">
      <alignment horizontal="center" vertical="center"/>
    </xf>
    <xf numFmtId="10" fontId="19" fillId="5" borderId="14" xfId="2" applyNumberFormat="1" applyFont="1" applyFill="1" applyBorder="1" applyAlignment="1" applyProtection="1">
      <alignment horizontal="center" vertical="center" wrapText="1"/>
    </xf>
    <xf numFmtId="10" fontId="19" fillId="0" borderId="14" xfId="2" applyNumberFormat="1" applyFont="1" applyBorder="1" applyAlignment="1" applyProtection="1">
      <alignment horizontal="center" vertical="center" wrapText="1"/>
    </xf>
    <xf numFmtId="10" fontId="17" fillId="5" borderId="10" xfId="2" applyNumberFormat="1" applyFont="1" applyFill="1" applyBorder="1" applyAlignment="1" applyProtection="1">
      <alignment horizontal="center" vertical="center"/>
    </xf>
    <xf numFmtId="10" fontId="19" fillId="8" borderId="10" xfId="2" applyNumberFormat="1" applyFont="1" applyFill="1" applyBorder="1" applyAlignment="1" applyProtection="1">
      <alignment horizontal="center" vertical="center"/>
    </xf>
    <xf numFmtId="10" fontId="19" fillId="0" borderId="10" xfId="2" applyNumberFormat="1" applyFont="1" applyBorder="1" applyAlignment="1" applyProtection="1">
      <alignment horizontal="center" vertical="center"/>
    </xf>
    <xf numFmtId="166" fontId="17" fillId="5" borderId="9" xfId="1" applyNumberFormat="1" applyFont="1" applyFill="1" applyBorder="1" applyAlignment="1" applyProtection="1">
      <alignment horizontal="center" vertical="center"/>
    </xf>
    <xf numFmtId="164" fontId="19" fillId="5" borderId="9" xfId="1" applyNumberFormat="1" applyFont="1" applyFill="1" applyBorder="1" applyAlignment="1" applyProtection="1">
      <alignment horizontal="center" vertical="center"/>
    </xf>
    <xf numFmtId="164" fontId="19" fillId="0" borderId="9" xfId="1" applyNumberFormat="1" applyFont="1" applyBorder="1" applyAlignment="1" applyProtection="1">
      <alignment horizontal="center" vertical="center"/>
    </xf>
    <xf numFmtId="10" fontId="19" fillId="5" borderId="11" xfId="1" applyNumberFormat="1" applyFont="1" applyFill="1" applyBorder="1" applyAlignment="1" applyProtection="1">
      <alignment horizontal="center" vertical="center"/>
    </xf>
    <xf numFmtId="166" fontId="17" fillId="5" borderId="10" xfId="1" applyNumberFormat="1" applyFont="1" applyFill="1" applyBorder="1" applyAlignment="1" applyProtection="1">
      <alignment horizontal="center" vertical="center"/>
    </xf>
    <xf numFmtId="164" fontId="17" fillId="5" borderId="10" xfId="1" applyNumberFormat="1" applyFont="1" applyFill="1" applyBorder="1" applyAlignment="1" applyProtection="1">
      <alignment horizontal="center" vertical="center"/>
    </xf>
    <xf numFmtId="164" fontId="19" fillId="5" borderId="15" xfId="1" applyNumberFormat="1" applyFont="1" applyFill="1" applyBorder="1" applyAlignment="1" applyProtection="1">
      <alignment horizontal="center" vertical="center"/>
    </xf>
    <xf numFmtId="10" fontId="19" fillId="5" borderId="10" xfId="2" applyNumberFormat="1" applyFont="1" applyFill="1" applyBorder="1" applyAlignment="1" applyProtection="1">
      <alignment horizontal="center" vertical="center"/>
    </xf>
    <xf numFmtId="164" fontId="19" fillId="0" borderId="10" xfId="1" applyNumberFormat="1" applyFont="1" applyBorder="1" applyAlignment="1" applyProtection="1">
      <alignment horizontal="center" vertical="center"/>
    </xf>
    <xf numFmtId="164" fontId="19" fillId="5" borderId="10" xfId="1" applyNumberFormat="1" applyFont="1" applyFill="1" applyBorder="1" applyAlignment="1" applyProtection="1">
      <alignment horizontal="center" vertical="center"/>
    </xf>
    <xf numFmtId="10" fontId="19" fillId="0" borderId="10" xfId="1" applyNumberFormat="1" applyFont="1" applyBorder="1" applyAlignment="1" applyProtection="1">
      <alignment horizontal="center" vertical="center"/>
    </xf>
    <xf numFmtId="166" fontId="19" fillId="0" borderId="10" xfId="1" applyNumberFormat="1" applyFont="1" applyBorder="1" applyAlignment="1" applyProtection="1">
      <alignment horizontal="center" vertical="center"/>
    </xf>
    <xf numFmtId="166" fontId="17" fillId="7" borderId="4" xfId="0" applyNumberFormat="1" applyFont="1" applyFill="1" applyBorder="1" applyAlignment="1">
      <alignment horizontal="center" vertical="center"/>
    </xf>
    <xf numFmtId="10" fontId="17" fillId="6" borderId="17" xfId="2" applyNumberFormat="1" applyFont="1" applyFill="1" applyBorder="1" applyAlignment="1" applyProtection="1">
      <alignment horizontal="center" vertical="top"/>
    </xf>
    <xf numFmtId="166" fontId="17" fillId="5" borderId="4" xfId="0" applyNumberFormat="1" applyFont="1" applyFill="1" applyBorder="1" applyAlignment="1">
      <alignment horizontal="left" vertical="center"/>
    </xf>
    <xf numFmtId="164" fontId="17" fillId="5" borderId="4" xfId="2" applyNumberFormat="1" applyFont="1" applyFill="1" applyBorder="1" applyAlignment="1" applyProtection="1">
      <alignment horizontal="center" vertical="center"/>
    </xf>
    <xf numFmtId="10" fontId="17" fillId="5" borderId="4" xfId="2" applyNumberFormat="1" applyFont="1" applyFill="1" applyBorder="1" applyAlignment="1" applyProtection="1">
      <alignment horizontal="center" vertical="center"/>
    </xf>
    <xf numFmtId="4" fontId="22" fillId="0" borderId="0" xfId="4" applyNumberFormat="1" applyFont="1" applyBorder="1" applyAlignment="1" applyProtection="1">
      <alignment horizontal="right" vertical="center"/>
    </xf>
    <xf numFmtId="0" fontId="23" fillId="0" borderId="0" xfId="4" applyFont="1" applyBorder="1" applyAlignment="1" applyProtection="1">
      <alignment horizontal="center" vertical="center"/>
    </xf>
    <xf numFmtId="0" fontId="21" fillId="0" borderId="0" xfId="4" applyFont="1" applyBorder="1" applyAlignment="1" applyProtection="1">
      <alignment horizontal="center" vertical="center" wrapText="1"/>
    </xf>
    <xf numFmtId="49" fontId="23" fillId="0" borderId="0" xfId="4" applyNumberFormat="1" applyFont="1" applyBorder="1" applyAlignment="1" applyProtection="1">
      <alignment horizontal="center" vertical="center"/>
    </xf>
    <xf numFmtId="2" fontId="21" fillId="0" borderId="0" xfId="4" applyNumberFormat="1" applyFont="1" applyBorder="1" applyAlignment="1" applyProtection="1">
      <alignment horizontal="right" vertical="center" wrapText="1"/>
    </xf>
    <xf numFmtId="9" fontId="0" fillId="0" borderId="1" xfId="0" applyNumberFormat="1" applyBorder="1" applyAlignment="1">
      <alignment horizontal="center"/>
    </xf>
    <xf numFmtId="0" fontId="24" fillId="9" borderId="0" xfId="0" applyFont="1" applyFill="1"/>
    <xf numFmtId="0" fontId="25" fillId="9" borderId="0" xfId="0" applyFont="1" applyFill="1"/>
    <xf numFmtId="0" fontId="25" fillId="9" borderId="0" xfId="0" applyFont="1" applyFill="1" applyAlignment="1">
      <alignment horizontal="center"/>
    </xf>
    <xf numFmtId="0" fontId="26" fillId="0" borderId="0" xfId="0" applyFont="1" applyAlignment="1">
      <alignment vertical="center"/>
    </xf>
    <xf numFmtId="0" fontId="26" fillId="10" borderId="1" xfId="0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10" fontId="26" fillId="0" borderId="1" xfId="0" applyNumberFormat="1" applyFont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0" fontId="30" fillId="10" borderId="1" xfId="0" applyFont="1" applyFill="1" applyBorder="1" applyAlignment="1">
      <alignment horizontal="center" vertical="center"/>
    </xf>
    <xf numFmtId="0" fontId="30" fillId="10" borderId="1" xfId="0" applyFont="1" applyFill="1" applyBorder="1" applyAlignment="1">
      <alignment horizontal="left" vertical="center"/>
    </xf>
    <xf numFmtId="2" fontId="30" fillId="10" borderId="1" xfId="0" applyNumberFormat="1" applyFont="1" applyFill="1" applyBorder="1" applyAlignment="1">
      <alignment horizontal="center" vertical="center"/>
    </xf>
    <xf numFmtId="10" fontId="30" fillId="10" borderId="1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49" fontId="31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3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1" fillId="0" borderId="0" xfId="4" applyFont="1" applyBorder="1" applyAlignment="1" applyProtection="1">
      <alignment horizontal="center" vertical="center"/>
    </xf>
    <xf numFmtId="0" fontId="23" fillId="0" borderId="0" xfId="4" applyFont="1" applyBorder="1" applyAlignment="1" applyProtection="1">
      <alignment horizontal="center" vertical="center"/>
    </xf>
    <xf numFmtId="0" fontId="17" fillId="5" borderId="4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/>
    </xf>
    <xf numFmtId="167" fontId="18" fillId="5" borderId="12" xfId="0" applyNumberFormat="1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166" fontId="17" fillId="7" borderId="4" xfId="0" applyNumberFormat="1" applyFont="1" applyFill="1" applyBorder="1" applyAlignment="1">
      <alignment horizontal="center" vertical="center"/>
    </xf>
    <xf numFmtId="10" fontId="17" fillId="6" borderId="16" xfId="2" applyNumberFormat="1" applyFont="1" applyFill="1" applyBorder="1" applyAlignment="1" applyProtection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left" vertical="center" wrapText="1"/>
    </xf>
    <xf numFmtId="0" fontId="0" fillId="5" borderId="4" xfId="0" applyFill="1" applyBorder="1"/>
    <xf numFmtId="0" fontId="13" fillId="5" borderId="5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 wrapText="1"/>
    </xf>
    <xf numFmtId="0" fontId="0" fillId="6" borderId="0" xfId="0" applyFill="1"/>
    <xf numFmtId="0" fontId="14" fillId="6" borderId="0" xfId="0" applyFont="1" applyFill="1" applyAlignment="1">
      <alignment horizontal="center" vertical="center"/>
    </xf>
    <xf numFmtId="0" fontId="31" fillId="0" borderId="0" xfId="0" applyFont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0" fontId="0" fillId="0" borderId="0" xfId="0"/>
    <xf numFmtId="0" fontId="27" fillId="10" borderId="1" xfId="0" applyFont="1" applyFill="1" applyBorder="1" applyAlignment="1">
      <alignment horizontal="center" vertical="center"/>
    </xf>
    <xf numFmtId="0" fontId="28" fillId="10" borderId="1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wrapText="1"/>
    </xf>
  </cellXfs>
  <cellStyles count="5">
    <cellStyle name="Excel Built-in Explanatory Text" xfId="4" xr:uid="{00000000-0005-0000-0000-000007000000}"/>
    <cellStyle name="Excel Built-in Normal" xfId="3" xr:uid="{00000000-0005-0000-0000-000006000000}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D095"/>
      <rgbColor rgb="FF7F7F7F"/>
      <rgbColor rgb="FF9999FF"/>
      <rgbColor rgb="FF993366"/>
      <rgbColor rgb="FFF6F9D4"/>
      <rgbColor rgb="FFF2F2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461EF2"/>
      <rgbColor rgb="FF00CCFF"/>
      <rgbColor rgb="FFCCFFFF"/>
      <rgbColor rgb="FFDDE8CB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7BC65"/>
      <rgbColor rgb="FF003366"/>
      <rgbColor rgb="FF339966"/>
      <rgbColor rgb="FF003300"/>
      <rgbColor rgb="FF333300"/>
      <rgbColor rgb="FF993300"/>
      <rgbColor rgb="FF993366"/>
      <rgbColor rgb="FF0033C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477000</xdr:colOff>
      <xdr:row>0</xdr:row>
      <xdr:rowOff>105480</xdr:rowOff>
    </xdr:from>
    <xdr:to>
      <xdr:col>2</xdr:col>
      <xdr:colOff>322920</xdr:colOff>
      <xdr:row>4</xdr:row>
      <xdr:rowOff>261000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7000" y="105480"/>
          <a:ext cx="1471680" cy="12164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681840</xdr:colOff>
      <xdr:row>0</xdr:row>
      <xdr:rowOff>76680</xdr:rowOff>
    </xdr:from>
    <xdr:to>
      <xdr:col>1</xdr:col>
      <xdr:colOff>839880</xdr:colOff>
      <xdr:row>2</xdr:row>
      <xdr:rowOff>431280</xdr:rowOff>
    </xdr:to>
    <xdr:pic>
      <xdr:nvPicPr>
        <xdr:cNvPr id="2" name="Figura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81840" y="76680"/>
          <a:ext cx="970920" cy="8024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1048576"/>
  <sheetViews>
    <sheetView showZeros="0" tabSelected="1" topLeftCell="A128" zoomScaleNormal="100" workbookViewId="0">
      <selection activeCell="D133" sqref="D133"/>
    </sheetView>
  </sheetViews>
  <sheetFormatPr defaultColWidth="11.5703125" defaultRowHeight="12.75"/>
  <cols>
    <col min="1" max="2" width="11.5703125" style="8"/>
    <col min="3" max="3" width="12.85546875" style="8" customWidth="1"/>
    <col min="4" max="4" width="65.42578125" style="8" customWidth="1"/>
    <col min="5" max="5" width="11.5703125" style="8"/>
    <col min="6" max="6" width="11.5703125" style="9"/>
    <col min="7" max="7" width="13.140625" style="10" customWidth="1"/>
    <col min="8" max="9" width="20.28515625" style="10" customWidth="1"/>
    <col min="10" max="10" width="2.85546875" style="8" customWidth="1"/>
    <col min="11" max="11" width="50" style="11" customWidth="1"/>
    <col min="12" max="64" width="11.5703125" style="8"/>
  </cols>
  <sheetData>
    <row r="1" spans="1:64" ht="20.25" customHeight="1">
      <c r="A1" s="125"/>
      <c r="B1" s="125"/>
      <c r="C1" s="125"/>
      <c r="D1" s="126" t="s">
        <v>0</v>
      </c>
      <c r="E1" s="126"/>
      <c r="F1" s="126"/>
      <c r="G1" s="126"/>
      <c r="H1" s="126"/>
      <c r="I1" s="126"/>
      <c r="J1" s="12"/>
      <c r="K1" s="13"/>
    </row>
    <row r="2" spans="1:64" ht="20.25" customHeight="1">
      <c r="A2" s="125"/>
      <c r="B2" s="125"/>
      <c r="C2" s="125"/>
      <c r="D2" s="126"/>
      <c r="E2" s="126"/>
      <c r="F2" s="126"/>
      <c r="G2" s="126"/>
      <c r="H2" s="126"/>
      <c r="I2" s="126"/>
      <c r="J2" s="12"/>
      <c r="K2" s="13"/>
    </row>
    <row r="3" spans="1:64" ht="22.7" customHeight="1">
      <c r="A3" s="125"/>
      <c r="B3" s="125"/>
      <c r="C3" s="125"/>
      <c r="D3" s="126" t="s">
        <v>1</v>
      </c>
      <c r="E3" s="126"/>
      <c r="F3" s="126"/>
      <c r="G3" s="126"/>
      <c r="H3" s="126"/>
      <c r="I3" s="126"/>
      <c r="J3" s="12"/>
      <c r="K3" s="13"/>
    </row>
    <row r="4" spans="1:64" ht="20.25" customHeight="1">
      <c r="A4" s="125"/>
      <c r="B4" s="125"/>
      <c r="C4" s="125"/>
      <c r="D4" s="127" t="s">
        <v>2</v>
      </c>
      <c r="E4" s="127"/>
      <c r="F4" s="127"/>
      <c r="G4" s="127"/>
      <c r="H4" s="127"/>
      <c r="I4" s="127"/>
      <c r="J4" s="12"/>
      <c r="K4" s="13"/>
    </row>
    <row r="5" spans="1:64" ht="30.6" customHeight="1">
      <c r="A5" s="125"/>
      <c r="B5" s="125"/>
      <c r="C5" s="125"/>
      <c r="D5" s="127"/>
      <c r="E5" s="127"/>
      <c r="F5" s="127"/>
      <c r="G5" s="127"/>
      <c r="H5" s="127"/>
      <c r="I5" s="127"/>
      <c r="J5" s="12"/>
      <c r="K5" s="13"/>
    </row>
    <row r="6" spans="1:64" ht="20.25" customHeight="1">
      <c r="A6" s="123" t="s">
        <v>3</v>
      </c>
      <c r="B6" s="123" t="s">
        <v>4</v>
      </c>
      <c r="C6" s="123" t="s">
        <v>5</v>
      </c>
      <c r="D6" s="123" t="s">
        <v>6</v>
      </c>
      <c r="E6" s="124" t="s">
        <v>7</v>
      </c>
      <c r="F6" s="120" t="s">
        <v>8</v>
      </c>
      <c r="G6" s="121" t="s">
        <v>9</v>
      </c>
      <c r="H6" s="7" t="s">
        <v>10</v>
      </c>
      <c r="I6" s="121" t="s">
        <v>11</v>
      </c>
      <c r="J6" s="12"/>
      <c r="K6" s="13"/>
    </row>
    <row r="7" spans="1:64" ht="20.25" customHeight="1">
      <c r="A7" s="123"/>
      <c r="B7" s="123"/>
      <c r="C7" s="123"/>
      <c r="D7" s="123"/>
      <c r="E7" s="124"/>
      <c r="F7" s="120"/>
      <c r="G7" s="121"/>
      <c r="H7" s="14">
        <v>0.23</v>
      </c>
      <c r="I7" s="121"/>
      <c r="J7" s="12"/>
      <c r="K7" s="13"/>
    </row>
    <row r="8" spans="1:64" ht="20.25" customHeight="1">
      <c r="A8" s="123"/>
      <c r="B8" s="123"/>
      <c r="C8" s="123"/>
      <c r="D8" s="123"/>
      <c r="E8" s="124"/>
      <c r="F8" s="120"/>
      <c r="G8" s="121"/>
      <c r="H8" s="7">
        <v>0</v>
      </c>
      <c r="I8" s="121"/>
      <c r="J8" s="12"/>
      <c r="K8" s="15" t="s">
        <v>12</v>
      </c>
    </row>
    <row r="9" spans="1:64" ht="20.25" customHeight="1">
      <c r="A9" s="6" t="s">
        <v>13</v>
      </c>
      <c r="B9" s="122" t="s">
        <v>14</v>
      </c>
      <c r="C9" s="122"/>
      <c r="D9" s="122"/>
      <c r="E9" s="122"/>
      <c r="F9" s="122"/>
      <c r="G9" s="122"/>
      <c r="H9" s="122"/>
      <c r="I9" s="16">
        <f>ROUND((I10+I13),2)</f>
        <v>13462.89</v>
      </c>
      <c r="J9" s="12"/>
      <c r="K9" s="13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0" spans="1:64" ht="20.25" customHeight="1">
      <c r="A10" s="17" t="s">
        <v>15</v>
      </c>
      <c r="B10" s="116" t="s">
        <v>16</v>
      </c>
      <c r="C10" s="116"/>
      <c r="D10" s="116"/>
      <c r="E10" s="116"/>
      <c r="F10" s="116"/>
      <c r="G10" s="116"/>
      <c r="H10" s="116"/>
      <c r="I10" s="18">
        <f>ROUND(SUM(I11:I11),2)</f>
        <v>2441.2800000000002</v>
      </c>
      <c r="J10" s="12"/>
      <c r="K10" s="13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64" ht="30.95" customHeight="1">
      <c r="A11" s="1" t="s">
        <v>17</v>
      </c>
      <c r="B11" s="154" t="s">
        <v>18</v>
      </c>
      <c r="C11" s="1" t="s">
        <v>19</v>
      </c>
      <c r="D11" s="155" t="s">
        <v>20</v>
      </c>
      <c r="E11" s="156" t="s">
        <v>21</v>
      </c>
      <c r="F11" s="35">
        <v>6</v>
      </c>
      <c r="G11" s="31">
        <v>406.88</v>
      </c>
      <c r="H11" s="31">
        <f>G11</f>
        <v>406.88</v>
      </c>
      <c r="I11" s="31">
        <f>ROUND((H11*F11),2)</f>
        <v>2441.2800000000002</v>
      </c>
      <c r="J11" s="12"/>
      <c r="K11" s="19" t="s">
        <v>22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1:64" ht="20.25" customHeight="1">
      <c r="A12" s="119"/>
      <c r="B12" s="119"/>
      <c r="C12" s="119"/>
      <c r="D12" s="119"/>
      <c r="E12" s="119"/>
      <c r="F12" s="119"/>
      <c r="G12" s="119"/>
      <c r="H12" s="119"/>
      <c r="I12" s="119"/>
      <c r="J12" s="12"/>
      <c r="K12" s="13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4" ht="20.25" customHeight="1">
      <c r="A13" s="17" t="s">
        <v>23</v>
      </c>
      <c r="B13" s="116" t="s">
        <v>24</v>
      </c>
      <c r="C13" s="116"/>
      <c r="D13" s="116"/>
      <c r="E13" s="116"/>
      <c r="F13" s="116"/>
      <c r="G13" s="116"/>
      <c r="H13" s="116"/>
      <c r="I13" s="18">
        <f>ROUND(SUM(I14:I16),2)</f>
        <v>11021.61</v>
      </c>
      <c r="J13" s="12"/>
      <c r="K13" s="13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0.25" customHeight="1">
      <c r="A14" s="1" t="s">
        <v>25</v>
      </c>
      <c r="B14" s="156" t="s">
        <v>26</v>
      </c>
      <c r="C14" s="156" t="s">
        <v>27</v>
      </c>
      <c r="D14" s="157" t="s">
        <v>28</v>
      </c>
      <c r="E14" s="108" t="s">
        <v>29</v>
      </c>
      <c r="F14" s="158">
        <v>1</v>
      </c>
      <c r="G14" s="159">
        <v>3833.98</v>
      </c>
      <c r="H14" s="20">
        <f>G14*$H$7+G14</f>
        <v>4715.7954</v>
      </c>
      <c r="I14" s="160">
        <f>ROUND(H14*F14,2)</f>
        <v>4715.8</v>
      </c>
      <c r="J14" s="12"/>
      <c r="K14" s="19" t="s">
        <v>30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4" ht="20.25" customHeight="1">
      <c r="A15" s="1" t="s">
        <v>31</v>
      </c>
      <c r="B15" s="156" t="s">
        <v>26</v>
      </c>
      <c r="C15" s="156" t="s">
        <v>32</v>
      </c>
      <c r="D15" s="157" t="s">
        <v>33</v>
      </c>
      <c r="E15" s="108" t="s">
        <v>29</v>
      </c>
      <c r="F15" s="158">
        <v>2</v>
      </c>
      <c r="G15" s="159">
        <v>1188.55</v>
      </c>
      <c r="H15" s="20">
        <f>G15*$H$7+G15</f>
        <v>1461.9164999999998</v>
      </c>
      <c r="I15" s="160">
        <f>ROUND(H15*F15,2)</f>
        <v>2923.83</v>
      </c>
      <c r="J15" s="12"/>
      <c r="K15" s="19" t="s">
        <v>34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</row>
    <row r="16" spans="1:64" ht="42.2" customHeight="1">
      <c r="A16" s="1" t="s">
        <v>35</v>
      </c>
      <c r="B16" s="156" t="s">
        <v>26</v>
      </c>
      <c r="C16" s="156" t="s">
        <v>36</v>
      </c>
      <c r="D16" s="157" t="s">
        <v>37</v>
      </c>
      <c r="E16" s="108" t="s">
        <v>29</v>
      </c>
      <c r="F16" s="158">
        <v>2</v>
      </c>
      <c r="G16" s="159">
        <v>1374.79</v>
      </c>
      <c r="H16" s="20">
        <f>G16*$H$7+G16</f>
        <v>1690.9917</v>
      </c>
      <c r="I16" s="160">
        <f>ROUND(H16*F16,2)</f>
        <v>3381.98</v>
      </c>
      <c r="J16" s="12"/>
      <c r="K16" s="19" t="s">
        <v>38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64" ht="20.25" customHeight="1">
      <c r="A17" s="110"/>
      <c r="B17" s="110"/>
      <c r="C17" s="110"/>
      <c r="D17" s="110"/>
      <c r="E17" s="110"/>
      <c r="F17" s="110"/>
      <c r="G17" s="110"/>
      <c r="H17" s="110"/>
      <c r="I17" s="110"/>
      <c r="J17" s="12"/>
      <c r="K17" s="13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</row>
    <row r="18" spans="1:64" ht="20.25" customHeight="1">
      <c r="A18" s="3" t="s">
        <v>39</v>
      </c>
      <c r="B18" s="118" t="s">
        <v>40</v>
      </c>
      <c r="C18" s="118"/>
      <c r="D18" s="118"/>
      <c r="E18" s="118"/>
      <c r="F18" s="118"/>
      <c r="G18" s="118"/>
      <c r="H18" s="118"/>
      <c r="I18" s="21">
        <f>ROUND(SUM(I19+I32+I37+I40),2)</f>
        <v>25661.22</v>
      </c>
      <c r="J18" s="12"/>
      <c r="K18" s="13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</row>
    <row r="19" spans="1:64" ht="20.25" customHeight="1">
      <c r="A19" s="22" t="s">
        <v>41</v>
      </c>
      <c r="B19" s="116" t="s">
        <v>42</v>
      </c>
      <c r="C19" s="116"/>
      <c r="D19" s="116"/>
      <c r="E19" s="116"/>
      <c r="F19" s="116"/>
      <c r="G19" s="116"/>
      <c r="H19" s="116"/>
      <c r="I19" s="23">
        <f>ROUND(SUM(I20:I30),2)</f>
        <v>16826.240000000002</v>
      </c>
      <c r="J19" s="12"/>
      <c r="K19" s="13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64" ht="42.2" customHeight="1">
      <c r="A20" s="4" t="s">
        <v>43</v>
      </c>
      <c r="B20" s="156" t="s">
        <v>18</v>
      </c>
      <c r="C20" s="156" t="s">
        <v>44</v>
      </c>
      <c r="D20" s="157" t="s">
        <v>45</v>
      </c>
      <c r="E20" s="156" t="s">
        <v>46</v>
      </c>
      <c r="F20" s="26">
        <f>2.7+1.51+5.5</f>
        <v>9.7100000000000009</v>
      </c>
      <c r="G20" s="42">
        <v>85.18</v>
      </c>
      <c r="H20" s="42">
        <f t="shared" ref="H20:H30" si="0">G20</f>
        <v>85.18</v>
      </c>
      <c r="I20" s="42">
        <f t="shared" ref="I20:I30" si="1">F20*H20</f>
        <v>827.09780000000012</v>
      </c>
      <c r="J20" s="12"/>
      <c r="K20" s="19" t="s">
        <v>47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</row>
    <row r="21" spans="1:64" ht="42.2" customHeight="1">
      <c r="A21" s="4" t="s">
        <v>48</v>
      </c>
      <c r="B21" s="156" t="s">
        <v>18</v>
      </c>
      <c r="C21" s="156" t="s">
        <v>49</v>
      </c>
      <c r="D21" s="157" t="s">
        <v>50</v>
      </c>
      <c r="E21" s="156" t="s">
        <v>21</v>
      </c>
      <c r="F21" s="26">
        <f>21.3+6.46+7.93</f>
        <v>35.69</v>
      </c>
      <c r="G21" s="42">
        <v>28.89</v>
      </c>
      <c r="H21" s="42">
        <f t="shared" si="0"/>
        <v>28.89</v>
      </c>
      <c r="I21" s="42">
        <f t="shared" si="1"/>
        <v>1031.0841</v>
      </c>
      <c r="J21" s="12"/>
      <c r="K21" s="19" t="s">
        <v>51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</row>
    <row r="22" spans="1:64" ht="20.25" customHeight="1">
      <c r="A22" s="4" t="s">
        <v>52</v>
      </c>
      <c r="B22" s="156" t="s">
        <v>18</v>
      </c>
      <c r="C22" s="156" t="s">
        <v>53</v>
      </c>
      <c r="D22" s="157" t="s">
        <v>54</v>
      </c>
      <c r="E22" s="156" t="s">
        <v>55</v>
      </c>
      <c r="F22" s="26">
        <v>4.82</v>
      </c>
      <c r="G22" s="42">
        <v>5.15</v>
      </c>
      <c r="H22" s="42">
        <f t="shared" si="0"/>
        <v>5.15</v>
      </c>
      <c r="I22" s="42">
        <f t="shared" si="1"/>
        <v>24.823000000000004</v>
      </c>
      <c r="J22" s="12"/>
      <c r="K22" s="19" t="s">
        <v>56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</row>
    <row r="23" spans="1:64" ht="30.95" customHeight="1">
      <c r="A23" s="4" t="s">
        <v>57</v>
      </c>
      <c r="B23" s="24" t="s">
        <v>18</v>
      </c>
      <c r="C23" s="24" t="s">
        <v>58</v>
      </c>
      <c r="D23" s="25" t="s">
        <v>59</v>
      </c>
      <c r="E23" s="24" t="s">
        <v>46</v>
      </c>
      <c r="F23" s="26">
        <v>0.15</v>
      </c>
      <c r="G23" s="42">
        <v>239.19</v>
      </c>
      <c r="H23" s="42">
        <f t="shared" si="0"/>
        <v>239.19</v>
      </c>
      <c r="I23" s="42">
        <f t="shared" si="1"/>
        <v>35.878499999999995</v>
      </c>
      <c r="J23" s="12"/>
      <c r="K23" s="19" t="s">
        <v>60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</row>
    <row r="24" spans="1:64" ht="30.95" customHeight="1">
      <c r="A24" s="4" t="s">
        <v>61</v>
      </c>
      <c r="B24" s="24" t="s">
        <v>18</v>
      </c>
      <c r="C24" s="24" t="s">
        <v>62</v>
      </c>
      <c r="D24" s="25" t="s">
        <v>63</v>
      </c>
      <c r="E24" s="24" t="s">
        <v>55</v>
      </c>
      <c r="F24" s="26">
        <v>35.39</v>
      </c>
      <c r="G24" s="42">
        <v>11.41</v>
      </c>
      <c r="H24" s="42">
        <f t="shared" si="0"/>
        <v>11.41</v>
      </c>
      <c r="I24" s="42">
        <f t="shared" si="1"/>
        <v>403.79990000000004</v>
      </c>
      <c r="J24" s="12"/>
      <c r="K24" s="19" t="s">
        <v>64</v>
      </c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64" ht="30.95" customHeight="1">
      <c r="A25" s="4" t="s">
        <v>65</v>
      </c>
      <c r="B25" s="24" t="s">
        <v>18</v>
      </c>
      <c r="C25" s="24" t="s">
        <v>66</v>
      </c>
      <c r="D25" s="25" t="s">
        <v>67</v>
      </c>
      <c r="E25" s="24" t="s">
        <v>55</v>
      </c>
      <c r="F25" s="26">
        <v>605.64</v>
      </c>
      <c r="G25" s="42">
        <v>5.98</v>
      </c>
      <c r="H25" s="42">
        <f t="shared" si="0"/>
        <v>5.98</v>
      </c>
      <c r="I25" s="42">
        <f t="shared" si="1"/>
        <v>3621.7272000000003</v>
      </c>
      <c r="J25" s="12"/>
      <c r="K25" s="19" t="s">
        <v>68</v>
      </c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1:64" ht="20.25" customHeight="1">
      <c r="A26" s="4" t="s">
        <v>69</v>
      </c>
      <c r="B26" s="24" t="s">
        <v>18</v>
      </c>
      <c r="C26" s="24" t="s">
        <v>70</v>
      </c>
      <c r="D26" s="25" t="s">
        <v>71</v>
      </c>
      <c r="E26" s="24" t="s">
        <v>72</v>
      </c>
      <c r="F26" s="26">
        <f>14+43</f>
        <v>57</v>
      </c>
      <c r="G26" s="42">
        <v>5.51</v>
      </c>
      <c r="H26" s="42">
        <f t="shared" si="0"/>
        <v>5.51</v>
      </c>
      <c r="I26" s="42">
        <f t="shared" si="1"/>
        <v>314.07</v>
      </c>
      <c r="J26" s="12"/>
      <c r="K26" s="19" t="s">
        <v>68</v>
      </c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64" ht="30.95" customHeight="1">
      <c r="A27" s="4" t="s">
        <v>73</v>
      </c>
      <c r="B27" s="24" t="s">
        <v>18</v>
      </c>
      <c r="C27" s="24" t="s">
        <v>74</v>
      </c>
      <c r="D27" s="25" t="s">
        <v>75</v>
      </c>
      <c r="E27" s="24" t="s">
        <v>72</v>
      </c>
      <c r="F27" s="26">
        <v>3451.5</v>
      </c>
      <c r="G27" s="42">
        <v>0.4</v>
      </c>
      <c r="H27" s="42">
        <f t="shared" si="0"/>
        <v>0.4</v>
      </c>
      <c r="I27" s="42">
        <f t="shared" si="1"/>
        <v>1380.6000000000001</v>
      </c>
      <c r="J27" s="12"/>
      <c r="K27" s="19" t="s">
        <v>76</v>
      </c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64" ht="30.95" customHeight="1">
      <c r="A28" s="4" t="s">
        <v>77</v>
      </c>
      <c r="B28" s="24" t="s">
        <v>18</v>
      </c>
      <c r="C28" s="24" t="s">
        <v>78</v>
      </c>
      <c r="D28" s="25" t="s">
        <v>79</v>
      </c>
      <c r="E28" s="24" t="s">
        <v>72</v>
      </c>
      <c r="F28" s="26">
        <v>363.3</v>
      </c>
      <c r="G28" s="42">
        <v>2.44</v>
      </c>
      <c r="H28" s="42">
        <f t="shared" si="0"/>
        <v>2.44</v>
      </c>
      <c r="I28" s="42">
        <f t="shared" si="1"/>
        <v>886.452</v>
      </c>
      <c r="J28" s="12"/>
      <c r="K28" s="19" t="s">
        <v>76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64" ht="30.95" customHeight="1">
      <c r="A29" s="4" t="s">
        <v>80</v>
      </c>
      <c r="B29" s="24" t="s">
        <v>18</v>
      </c>
      <c r="C29" s="24" t="s">
        <v>81</v>
      </c>
      <c r="D29" s="25" t="s">
        <v>82</v>
      </c>
      <c r="E29" s="24" t="s">
        <v>72</v>
      </c>
      <c r="F29" s="26">
        <v>256.5</v>
      </c>
      <c r="G29" s="42">
        <v>4.07</v>
      </c>
      <c r="H29" s="42">
        <f t="shared" si="0"/>
        <v>4.07</v>
      </c>
      <c r="I29" s="42">
        <f t="shared" si="1"/>
        <v>1043.9550000000002</v>
      </c>
      <c r="J29" s="12"/>
      <c r="K29" s="19" t="s">
        <v>76</v>
      </c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64" ht="30.95" customHeight="1">
      <c r="A30" s="4" t="s">
        <v>83</v>
      </c>
      <c r="B30" s="24" t="s">
        <v>18</v>
      </c>
      <c r="C30" s="24" t="s">
        <v>84</v>
      </c>
      <c r="D30" s="25" t="s">
        <v>85</v>
      </c>
      <c r="E30" s="24" t="s">
        <v>55</v>
      </c>
      <c r="F30" s="26">
        <v>209.43</v>
      </c>
      <c r="G30" s="42">
        <v>34.65</v>
      </c>
      <c r="H30" s="42">
        <f t="shared" si="0"/>
        <v>34.65</v>
      </c>
      <c r="I30" s="42">
        <f t="shared" si="1"/>
        <v>7256.7494999999999</v>
      </c>
      <c r="J30" s="12"/>
      <c r="K30" s="19" t="s">
        <v>76</v>
      </c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64" ht="20.25" customHeight="1">
      <c r="A31" s="4"/>
      <c r="B31" s="24"/>
      <c r="C31" s="24"/>
      <c r="D31" s="25"/>
      <c r="E31" s="24"/>
      <c r="F31" s="26"/>
      <c r="G31" s="42"/>
      <c r="H31" s="42"/>
      <c r="I31" s="42"/>
      <c r="J31" s="12"/>
      <c r="K31" s="13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</row>
    <row r="32" spans="1:64" ht="20.25" customHeight="1">
      <c r="A32" s="22" t="s">
        <v>86</v>
      </c>
      <c r="B32" s="116" t="s">
        <v>87</v>
      </c>
      <c r="C32" s="116"/>
      <c r="D32" s="116"/>
      <c r="E32" s="116"/>
      <c r="F32" s="116"/>
      <c r="G32" s="116"/>
      <c r="H32" s="116"/>
      <c r="I32" s="23">
        <f>ROUND(SUM(I33:I35),2)</f>
        <v>1352.14</v>
      </c>
      <c r="J32" s="12"/>
      <c r="K32" s="13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64" ht="30.95" customHeight="1">
      <c r="A33" s="4" t="s">
        <v>88</v>
      </c>
      <c r="B33" s="24" t="s">
        <v>18</v>
      </c>
      <c r="C33" s="24" t="s">
        <v>89</v>
      </c>
      <c r="D33" s="25" t="s">
        <v>90</v>
      </c>
      <c r="E33" s="24" t="s">
        <v>55</v>
      </c>
      <c r="F33" s="26">
        <v>33.1</v>
      </c>
      <c r="G33" s="42">
        <v>28.53</v>
      </c>
      <c r="H33" s="42">
        <f>G33</f>
        <v>28.53</v>
      </c>
      <c r="I33" s="42">
        <f>F33*H33</f>
        <v>944.34300000000007</v>
      </c>
      <c r="J33" s="12"/>
      <c r="K33" s="19" t="s">
        <v>91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64" ht="20.25" customHeight="1">
      <c r="A34" s="4" t="s">
        <v>92</v>
      </c>
      <c r="B34" s="24" t="s">
        <v>18</v>
      </c>
      <c r="C34" s="24" t="s">
        <v>93</v>
      </c>
      <c r="D34" s="25" t="s">
        <v>94</v>
      </c>
      <c r="E34" s="24" t="s">
        <v>29</v>
      </c>
      <c r="F34" s="26">
        <v>1</v>
      </c>
      <c r="G34" s="42">
        <v>48.92</v>
      </c>
      <c r="H34" s="42">
        <f>G34</f>
        <v>48.92</v>
      </c>
      <c r="I34" s="42">
        <f>F34*H34</f>
        <v>48.92</v>
      </c>
      <c r="J34" s="12"/>
      <c r="K34" s="19" t="s">
        <v>95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64" ht="30.95" customHeight="1">
      <c r="A35" s="4" t="s">
        <v>96</v>
      </c>
      <c r="B35" s="24" t="s">
        <v>18</v>
      </c>
      <c r="C35" s="24" t="s">
        <v>97</v>
      </c>
      <c r="D35" s="25" t="s">
        <v>98</v>
      </c>
      <c r="E35" s="24" t="s">
        <v>55</v>
      </c>
      <c r="F35" s="26">
        <v>32.1</v>
      </c>
      <c r="G35" s="42">
        <v>11.18</v>
      </c>
      <c r="H35" s="42">
        <f>G35</f>
        <v>11.18</v>
      </c>
      <c r="I35" s="42">
        <f>F35*H35</f>
        <v>358.87799999999999</v>
      </c>
      <c r="J35" s="12"/>
      <c r="K35" s="19" t="s">
        <v>99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64" ht="20.25" customHeight="1">
      <c r="A36" s="117"/>
      <c r="B36" s="117"/>
      <c r="C36" s="117"/>
      <c r="D36" s="117"/>
      <c r="E36" s="117"/>
      <c r="F36" s="117"/>
      <c r="G36" s="117"/>
      <c r="H36" s="117"/>
      <c r="I36" s="117"/>
      <c r="J36" s="12"/>
      <c r="K36" s="13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64" ht="20.25" customHeight="1">
      <c r="A37" s="22" t="s">
        <v>100</v>
      </c>
      <c r="B37" s="116" t="s">
        <v>101</v>
      </c>
      <c r="C37" s="116"/>
      <c r="D37" s="116"/>
      <c r="E37" s="116"/>
      <c r="F37" s="116"/>
      <c r="G37" s="116"/>
      <c r="H37" s="116"/>
      <c r="I37" s="23">
        <f>ROUND(SUM(I38:I38),2)</f>
        <v>850.06</v>
      </c>
      <c r="J37" s="12"/>
      <c r="K37" s="13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64" ht="20.25" customHeight="1">
      <c r="A38" s="2" t="s">
        <v>102</v>
      </c>
      <c r="B38" s="2" t="s">
        <v>18</v>
      </c>
      <c r="C38" s="2" t="s">
        <v>103</v>
      </c>
      <c r="D38" s="25" t="s">
        <v>104</v>
      </c>
      <c r="E38" s="2" t="s">
        <v>29</v>
      </c>
      <c r="F38" s="27">
        <v>19</v>
      </c>
      <c r="G38" s="28">
        <v>44.74</v>
      </c>
      <c r="H38" s="42">
        <f>G38</f>
        <v>44.74</v>
      </c>
      <c r="I38" s="42">
        <f>F38*H38</f>
        <v>850.06000000000006</v>
      </c>
      <c r="J38" s="12"/>
      <c r="K38" s="19" t="s">
        <v>105</v>
      </c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</row>
    <row r="39" spans="1:64" ht="20.25" customHeight="1">
      <c r="A39" s="2"/>
      <c r="B39" s="2"/>
      <c r="C39" s="2"/>
      <c r="D39" s="2"/>
      <c r="E39" s="2"/>
      <c r="F39" s="27"/>
      <c r="G39" s="2"/>
      <c r="H39" s="2"/>
      <c r="I39" s="2"/>
      <c r="J39" s="12"/>
      <c r="K39" s="13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</row>
    <row r="40" spans="1:64" ht="20.25" customHeight="1">
      <c r="A40" s="22" t="s">
        <v>106</v>
      </c>
      <c r="B40" s="116" t="s">
        <v>107</v>
      </c>
      <c r="C40" s="116"/>
      <c r="D40" s="116"/>
      <c r="E40" s="116"/>
      <c r="F40" s="116"/>
      <c r="G40" s="116"/>
      <c r="H40" s="116"/>
      <c r="I40" s="23">
        <f>ROUND(SUM(I41:I41),2)</f>
        <v>6632.78</v>
      </c>
      <c r="J40" s="12"/>
      <c r="K40" s="13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</row>
    <row r="41" spans="1:64" ht="29.45" customHeight="1">
      <c r="A41" s="2" t="s">
        <v>108</v>
      </c>
      <c r="B41" s="30" t="s">
        <v>109</v>
      </c>
      <c r="C41" s="30">
        <v>10107</v>
      </c>
      <c r="D41" s="25" t="s">
        <v>110</v>
      </c>
      <c r="E41" s="30" t="s">
        <v>46</v>
      </c>
      <c r="F41" s="27">
        <v>50</v>
      </c>
      <c r="G41" s="31">
        <v>107.85</v>
      </c>
      <c r="H41" s="31">
        <f>G41*$H$7+G41</f>
        <v>132.65549999999999</v>
      </c>
      <c r="I41" s="31">
        <f>H41*F41</f>
        <v>6632.7749999999996</v>
      </c>
      <c r="J41" s="12"/>
      <c r="K41" s="19" t="s">
        <v>111</v>
      </c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</row>
    <row r="42" spans="1:64" ht="20.25" customHeight="1">
      <c r="A42" s="2"/>
      <c r="B42" s="2"/>
      <c r="C42" s="2"/>
      <c r="D42" s="2"/>
      <c r="E42" s="2"/>
      <c r="F42" s="27"/>
      <c r="G42" s="2"/>
      <c r="H42" s="2"/>
      <c r="I42" s="2"/>
      <c r="J42" s="12"/>
      <c r="K42" s="13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</row>
    <row r="43" spans="1:64" ht="20.25" customHeight="1">
      <c r="A43" s="3" t="s">
        <v>112</v>
      </c>
      <c r="B43" s="118" t="s">
        <v>113</v>
      </c>
      <c r="C43" s="118"/>
      <c r="D43" s="118"/>
      <c r="E43" s="118"/>
      <c r="F43" s="118"/>
      <c r="G43" s="118"/>
      <c r="H43" s="118"/>
      <c r="I43" s="21">
        <f>ROUND(SUM(I44:I47),2)</f>
        <v>28911.74</v>
      </c>
      <c r="J43" s="12"/>
      <c r="K43" s="13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</row>
    <row r="44" spans="1:64" ht="42.2" customHeight="1">
      <c r="A44" s="1" t="s">
        <v>114</v>
      </c>
      <c r="B44" s="5" t="s">
        <v>18</v>
      </c>
      <c r="C44" s="1" t="s">
        <v>115</v>
      </c>
      <c r="D44" s="161" t="s">
        <v>116</v>
      </c>
      <c r="E44" s="1" t="s">
        <v>55</v>
      </c>
      <c r="F44" s="32">
        <f>21.4+3.3</f>
        <v>24.7</v>
      </c>
      <c r="G44" s="31">
        <v>443.54</v>
      </c>
      <c r="H44" s="31">
        <f>G44</f>
        <v>443.54</v>
      </c>
      <c r="I44" s="31">
        <f>F44*H44</f>
        <v>10955.438</v>
      </c>
      <c r="J44" s="33"/>
      <c r="K44" s="19" t="s">
        <v>117</v>
      </c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</row>
    <row r="45" spans="1:64" ht="20.25" customHeight="1">
      <c r="A45" s="1" t="s">
        <v>118</v>
      </c>
      <c r="B45" s="5" t="s">
        <v>18</v>
      </c>
      <c r="C45" s="1" t="s">
        <v>119</v>
      </c>
      <c r="D45" s="34" t="s">
        <v>120</v>
      </c>
      <c r="E45" s="5" t="s">
        <v>46</v>
      </c>
      <c r="F45" s="35">
        <v>10</v>
      </c>
      <c r="G45" s="31">
        <v>588.42999999999995</v>
      </c>
      <c r="H45" s="31">
        <f>G45</f>
        <v>588.42999999999995</v>
      </c>
      <c r="I45" s="31">
        <f>ROUND((H45*F45),2)</f>
        <v>5884.3</v>
      </c>
      <c r="J45" s="33"/>
      <c r="K45" s="19" t="s">
        <v>111</v>
      </c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</row>
    <row r="46" spans="1:64" ht="20.25" customHeight="1">
      <c r="A46" s="1" t="s">
        <v>121</v>
      </c>
      <c r="B46" s="5" t="s">
        <v>18</v>
      </c>
      <c r="C46" s="1" t="s">
        <v>122</v>
      </c>
      <c r="D46" s="34" t="s">
        <v>123</v>
      </c>
      <c r="E46" s="5" t="s">
        <v>72</v>
      </c>
      <c r="F46" s="35">
        <v>1.65</v>
      </c>
      <c r="G46" s="31">
        <v>639.69000000000005</v>
      </c>
      <c r="H46" s="31">
        <f>G46</f>
        <v>639.69000000000005</v>
      </c>
      <c r="I46" s="31">
        <f>ROUND((H46*F46),2)</f>
        <v>1055.49</v>
      </c>
      <c r="J46" s="33"/>
      <c r="K46" s="19" t="s">
        <v>124</v>
      </c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</row>
    <row r="47" spans="1:64" ht="30.95" customHeight="1">
      <c r="A47" s="1" t="s">
        <v>125</v>
      </c>
      <c r="B47" s="5" t="s">
        <v>18</v>
      </c>
      <c r="C47" s="1" t="s">
        <v>126</v>
      </c>
      <c r="D47" s="34" t="s">
        <v>127</v>
      </c>
      <c r="E47" s="5" t="s">
        <v>72</v>
      </c>
      <c r="F47" s="35">
        <f>2.33+2.65</f>
        <v>4.9800000000000004</v>
      </c>
      <c r="G47" s="31">
        <v>2212.15</v>
      </c>
      <c r="H47" s="31">
        <f>G47</f>
        <v>2212.15</v>
      </c>
      <c r="I47" s="31">
        <f>ROUND((H47*F47),2)</f>
        <v>11016.51</v>
      </c>
      <c r="J47" s="33"/>
      <c r="K47" s="19" t="s">
        <v>128</v>
      </c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</row>
    <row r="48" spans="1:64" ht="20.25" customHeight="1">
      <c r="A48" s="117"/>
      <c r="B48" s="117"/>
      <c r="C48" s="117"/>
      <c r="D48" s="117"/>
      <c r="E48" s="117"/>
      <c r="F48" s="117"/>
      <c r="G48" s="117"/>
      <c r="H48" s="117"/>
      <c r="I48" s="117"/>
      <c r="J48" s="12"/>
      <c r="K48" s="13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</row>
    <row r="49" spans="1:64" ht="20.25" customHeight="1">
      <c r="A49" s="3" t="s">
        <v>129</v>
      </c>
      <c r="B49" s="118" t="s">
        <v>130</v>
      </c>
      <c r="C49" s="118"/>
      <c r="D49" s="118"/>
      <c r="E49" s="118"/>
      <c r="F49" s="118"/>
      <c r="G49" s="118"/>
      <c r="H49" s="118"/>
      <c r="I49" s="21">
        <f>ROUND(SUM(I50:I58),2)</f>
        <v>155839.71</v>
      </c>
      <c r="J49" s="12"/>
      <c r="K49" s="13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</row>
    <row r="50" spans="1:64" ht="42.2" customHeight="1">
      <c r="A50" s="4" t="s">
        <v>131</v>
      </c>
      <c r="B50" s="4" t="s">
        <v>18</v>
      </c>
      <c r="C50" s="4" t="s">
        <v>132</v>
      </c>
      <c r="D50" s="34" t="s">
        <v>133</v>
      </c>
      <c r="E50" s="4" t="s">
        <v>55</v>
      </c>
      <c r="F50" s="26">
        <v>605.64</v>
      </c>
      <c r="G50" s="36">
        <v>109.79</v>
      </c>
      <c r="H50" s="42">
        <f>G50</f>
        <v>109.79</v>
      </c>
      <c r="I50" s="42">
        <f t="shared" ref="I50:I58" si="2">F50*H50</f>
        <v>66493.215599999996</v>
      </c>
      <c r="J50" s="12"/>
      <c r="K50" s="19" t="s">
        <v>76</v>
      </c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</row>
    <row r="51" spans="1:64" ht="42.2" customHeight="1">
      <c r="A51" s="4" t="s">
        <v>134</v>
      </c>
      <c r="B51" s="4" t="s">
        <v>18</v>
      </c>
      <c r="C51" s="4" t="s">
        <v>135</v>
      </c>
      <c r="D51" s="34" t="s">
        <v>136</v>
      </c>
      <c r="E51" s="4" t="s">
        <v>72</v>
      </c>
      <c r="F51" s="26">
        <v>57</v>
      </c>
      <c r="G51" s="36">
        <v>36.130000000000003</v>
      </c>
      <c r="H51" s="42">
        <f>G51</f>
        <v>36.130000000000003</v>
      </c>
      <c r="I51" s="42">
        <f t="shared" si="2"/>
        <v>2059.4100000000003</v>
      </c>
      <c r="J51" s="12"/>
      <c r="K51" s="19" t="s">
        <v>76</v>
      </c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</row>
    <row r="52" spans="1:64" ht="30.95" customHeight="1">
      <c r="A52" s="4" t="s">
        <v>137</v>
      </c>
      <c r="B52" s="2" t="s">
        <v>109</v>
      </c>
      <c r="C52" s="4">
        <v>68010</v>
      </c>
      <c r="D52" s="155" t="s">
        <v>138</v>
      </c>
      <c r="E52" s="1" t="s">
        <v>72</v>
      </c>
      <c r="F52" s="26">
        <v>3451.5</v>
      </c>
      <c r="G52" s="36">
        <v>8.18</v>
      </c>
      <c r="H52" s="31">
        <f>G52*$H$7+G52</f>
        <v>10.061399999999999</v>
      </c>
      <c r="I52" s="42">
        <f t="shared" si="2"/>
        <v>34726.922099999996</v>
      </c>
      <c r="J52" s="12"/>
      <c r="K52" s="19" t="s">
        <v>76</v>
      </c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</row>
    <row r="53" spans="1:64" ht="20.25" customHeight="1">
      <c r="A53" s="4" t="s">
        <v>139</v>
      </c>
      <c r="B53" s="2" t="s">
        <v>109</v>
      </c>
      <c r="C53" s="5">
        <v>68012</v>
      </c>
      <c r="D53" s="162" t="s">
        <v>140</v>
      </c>
      <c r="E53" s="5" t="s">
        <v>72</v>
      </c>
      <c r="F53" s="26">
        <v>363.3</v>
      </c>
      <c r="G53" s="36">
        <v>22.16</v>
      </c>
      <c r="H53" s="31">
        <f>G53*$H$7+G53</f>
        <v>27.256799999999998</v>
      </c>
      <c r="I53" s="42">
        <f t="shared" si="2"/>
        <v>9902.3954400000002</v>
      </c>
      <c r="J53" s="12"/>
      <c r="K53" s="19" t="s">
        <v>76</v>
      </c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</row>
    <row r="54" spans="1:64" ht="42.2" customHeight="1">
      <c r="A54" s="4" t="s">
        <v>141</v>
      </c>
      <c r="B54" s="2" t="s">
        <v>109</v>
      </c>
      <c r="C54" s="5">
        <v>68016</v>
      </c>
      <c r="D54" s="162" t="s">
        <v>142</v>
      </c>
      <c r="E54" s="5" t="s">
        <v>72</v>
      </c>
      <c r="F54" s="26">
        <v>256.5</v>
      </c>
      <c r="G54" s="36">
        <v>62.77</v>
      </c>
      <c r="H54" s="31">
        <f>G54*$H$7+G54</f>
        <v>77.207099999999997</v>
      </c>
      <c r="I54" s="42">
        <f t="shared" si="2"/>
        <v>19803.621149999999</v>
      </c>
      <c r="J54" s="12"/>
      <c r="K54" s="19" t="s">
        <v>76</v>
      </c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</row>
    <row r="55" spans="1:64" ht="42.2" customHeight="1">
      <c r="A55" s="4" t="s">
        <v>143</v>
      </c>
      <c r="B55" s="2" t="s">
        <v>18</v>
      </c>
      <c r="C55" s="5" t="s">
        <v>144</v>
      </c>
      <c r="D55" s="162" t="s">
        <v>145</v>
      </c>
      <c r="E55" s="5" t="s">
        <v>55</v>
      </c>
      <c r="F55" s="26">
        <v>605.64</v>
      </c>
      <c r="G55" s="36">
        <v>18.11</v>
      </c>
      <c r="H55" s="31">
        <f>G55</f>
        <v>18.11</v>
      </c>
      <c r="I55" s="42">
        <f t="shared" si="2"/>
        <v>10968.1404</v>
      </c>
      <c r="J55" s="12"/>
      <c r="K55" s="19" t="s">
        <v>76</v>
      </c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</row>
    <row r="56" spans="1:64" ht="42.2" customHeight="1">
      <c r="A56" s="4" t="s">
        <v>146</v>
      </c>
      <c r="B56" s="2" t="s">
        <v>26</v>
      </c>
      <c r="C56" s="5" t="s">
        <v>147</v>
      </c>
      <c r="D56" s="162" t="s">
        <v>148</v>
      </c>
      <c r="E56" s="5" t="s">
        <v>72</v>
      </c>
      <c r="F56" s="26">
        <v>90.9</v>
      </c>
      <c r="G56" s="36">
        <v>37.450000000000003</v>
      </c>
      <c r="H56" s="31">
        <f>G56*$H$7+G56</f>
        <v>46.063500000000005</v>
      </c>
      <c r="I56" s="42">
        <f t="shared" si="2"/>
        <v>4187.1721500000003</v>
      </c>
      <c r="J56" s="12"/>
      <c r="K56" s="19" t="s">
        <v>76</v>
      </c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</row>
    <row r="57" spans="1:64" ht="42.2" customHeight="1">
      <c r="A57" s="4" t="s">
        <v>149</v>
      </c>
      <c r="B57" s="2" t="s">
        <v>18</v>
      </c>
      <c r="C57" s="5" t="s">
        <v>150</v>
      </c>
      <c r="D57" s="162" t="s">
        <v>151</v>
      </c>
      <c r="E57" s="5" t="s">
        <v>152</v>
      </c>
      <c r="F57" s="26">
        <v>178.2</v>
      </c>
      <c r="G57" s="36">
        <v>31.41</v>
      </c>
      <c r="H57" s="42">
        <f>G57</f>
        <v>31.41</v>
      </c>
      <c r="I57" s="42">
        <f t="shared" si="2"/>
        <v>5597.2619999999997</v>
      </c>
      <c r="J57" s="12"/>
      <c r="K57" s="19" t="s">
        <v>153</v>
      </c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</row>
    <row r="58" spans="1:64" ht="42.2" customHeight="1">
      <c r="A58" s="4" t="s">
        <v>154</v>
      </c>
      <c r="B58" s="2" t="s">
        <v>18</v>
      </c>
      <c r="C58" s="5" t="s">
        <v>155</v>
      </c>
      <c r="D58" s="162" t="s">
        <v>156</v>
      </c>
      <c r="E58" s="5" t="s">
        <v>55</v>
      </c>
      <c r="F58" s="26">
        <v>14.85</v>
      </c>
      <c r="G58" s="36">
        <v>141.52000000000001</v>
      </c>
      <c r="H58" s="42">
        <f>G58</f>
        <v>141.52000000000001</v>
      </c>
      <c r="I58" s="42">
        <f t="shared" si="2"/>
        <v>2101.5720000000001</v>
      </c>
      <c r="J58" s="12"/>
      <c r="K58" s="19" t="s">
        <v>157</v>
      </c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</row>
    <row r="59" spans="1:64" ht="20.25" customHeight="1">
      <c r="A59" s="4"/>
      <c r="B59" s="4"/>
      <c r="C59" s="4"/>
      <c r="D59" s="4"/>
      <c r="E59" s="4"/>
      <c r="F59" s="26"/>
      <c r="G59" s="4"/>
      <c r="H59" s="4"/>
      <c r="I59" s="4"/>
      <c r="J59" s="12"/>
      <c r="K59" s="13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</row>
    <row r="60" spans="1:64" ht="20.25" customHeight="1">
      <c r="A60" s="3" t="s">
        <v>158</v>
      </c>
      <c r="B60" s="118" t="s">
        <v>159</v>
      </c>
      <c r="C60" s="118"/>
      <c r="D60" s="118"/>
      <c r="E60" s="118"/>
      <c r="F60" s="118"/>
      <c r="G60" s="118"/>
      <c r="H60" s="3"/>
      <c r="I60" s="21">
        <f>ROUND(SUM(I61+I66),2)</f>
        <v>44502.87</v>
      </c>
      <c r="J60" s="12"/>
      <c r="K60" s="13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</row>
    <row r="61" spans="1:64" ht="20.25" customHeight="1">
      <c r="A61" s="37" t="s">
        <v>160</v>
      </c>
      <c r="B61" s="116" t="s">
        <v>161</v>
      </c>
      <c r="C61" s="116"/>
      <c r="D61" s="116"/>
      <c r="E61" s="116"/>
      <c r="F61" s="116"/>
      <c r="G61" s="116"/>
      <c r="H61" s="116"/>
      <c r="I61" s="18">
        <f>ROUND(SUM(I62:I64),2)</f>
        <v>36687.879999999997</v>
      </c>
      <c r="J61" s="33"/>
      <c r="K61" s="38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</row>
    <row r="62" spans="1:64" ht="30.95" customHeight="1">
      <c r="A62" s="1" t="s">
        <v>162</v>
      </c>
      <c r="B62" s="5" t="s">
        <v>18</v>
      </c>
      <c r="C62" s="1" t="s">
        <v>163</v>
      </c>
      <c r="D62" s="39" t="s">
        <v>164</v>
      </c>
      <c r="E62" s="1" t="s">
        <v>55</v>
      </c>
      <c r="F62" s="40">
        <f>14.09+21.3</f>
        <v>35.39</v>
      </c>
      <c r="G62" s="31">
        <v>120.08</v>
      </c>
      <c r="H62" s="31">
        <f>G62</f>
        <v>120.08</v>
      </c>
      <c r="I62" s="31">
        <f>ROUND((H62*F62),2)</f>
        <v>4249.63</v>
      </c>
      <c r="J62" s="41"/>
      <c r="K62" s="19" t="s">
        <v>64</v>
      </c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</row>
    <row r="63" spans="1:64" ht="25.5">
      <c r="A63" s="1" t="s">
        <v>165</v>
      </c>
      <c r="B63" s="5" t="s">
        <v>18</v>
      </c>
      <c r="C63" s="1" t="s">
        <v>166</v>
      </c>
      <c r="D63" s="39" t="s">
        <v>167</v>
      </c>
      <c r="E63" s="1" t="s">
        <v>55</v>
      </c>
      <c r="F63" s="40">
        <v>294.92</v>
      </c>
      <c r="G63" s="31">
        <v>88.95</v>
      </c>
      <c r="H63" s="31">
        <f>G63</f>
        <v>88.95</v>
      </c>
      <c r="I63" s="31">
        <f>ROUND((H63*F63),2)</f>
        <v>26233.13</v>
      </c>
      <c r="J63" s="41"/>
      <c r="K63" s="19" t="s">
        <v>168</v>
      </c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</row>
    <row r="64" spans="1:64" ht="25.5">
      <c r="A64" s="1" t="s">
        <v>169</v>
      </c>
      <c r="B64" s="5" t="s">
        <v>18</v>
      </c>
      <c r="C64" s="1" t="s">
        <v>170</v>
      </c>
      <c r="D64" s="39" t="s">
        <v>171</v>
      </c>
      <c r="E64" s="1" t="s">
        <v>55</v>
      </c>
      <c r="F64" s="40">
        <v>294.92</v>
      </c>
      <c r="G64" s="31">
        <v>21.04</v>
      </c>
      <c r="H64" s="31">
        <f>G64</f>
        <v>21.04</v>
      </c>
      <c r="I64" s="31">
        <f>ROUND((H64*F64),2)</f>
        <v>6205.12</v>
      </c>
      <c r="J64" s="41"/>
      <c r="K64" s="19" t="s">
        <v>168</v>
      </c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64" ht="20.25" customHeight="1">
      <c r="A65" s="115"/>
      <c r="B65" s="115" t="s">
        <v>18</v>
      </c>
      <c r="C65" s="115"/>
      <c r="D65" s="115"/>
      <c r="E65" s="115"/>
      <c r="F65" s="115"/>
      <c r="G65" s="115"/>
      <c r="H65" s="115">
        <f>G65*$H$8+G65</f>
        <v>0</v>
      </c>
      <c r="I65" s="115">
        <f>ROUND((H65*F65),2)</f>
        <v>0</v>
      </c>
      <c r="J65" s="33"/>
      <c r="K65" s="38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</row>
    <row r="66" spans="1:64" ht="20.25" customHeight="1">
      <c r="A66" s="37" t="s">
        <v>172</v>
      </c>
      <c r="B66" s="116" t="s">
        <v>173</v>
      </c>
      <c r="C66" s="116"/>
      <c r="D66" s="116"/>
      <c r="E66" s="116"/>
      <c r="F66" s="116"/>
      <c r="G66" s="116"/>
      <c r="H66" s="116"/>
      <c r="I66" s="18">
        <f>ROUND(SUM(I67:I67),2)</f>
        <v>7814.99</v>
      </c>
      <c r="J66" s="33"/>
      <c r="K66" s="38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64" ht="20.25" customHeight="1">
      <c r="A67" s="1" t="s">
        <v>174</v>
      </c>
      <c r="B67" s="5" t="s">
        <v>18</v>
      </c>
      <c r="C67" s="1" t="s">
        <v>175</v>
      </c>
      <c r="D67" s="39" t="s">
        <v>176</v>
      </c>
      <c r="E67" s="1" t="s">
        <v>55</v>
      </c>
      <c r="F67" s="40">
        <v>248.88499999999999</v>
      </c>
      <c r="G67" s="31">
        <v>31.4</v>
      </c>
      <c r="H67" s="31">
        <f>G67</f>
        <v>31.4</v>
      </c>
      <c r="I67" s="31">
        <f>ROUND((H67*F67),2)</f>
        <v>7814.99</v>
      </c>
      <c r="J67" s="33"/>
      <c r="K67" s="19" t="s">
        <v>177</v>
      </c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64" ht="20.25" customHeight="1">
      <c r="A68" s="115"/>
      <c r="B68" s="115" t="s">
        <v>18</v>
      </c>
      <c r="C68" s="115"/>
      <c r="D68" s="115"/>
      <c r="E68" s="115"/>
      <c r="F68" s="115"/>
      <c r="G68" s="115"/>
      <c r="H68" s="115">
        <f>G68*$H$8+G68</f>
        <v>0</v>
      </c>
      <c r="I68" s="115">
        <f>ROUND((H68*F68),2)</f>
        <v>0</v>
      </c>
      <c r="J68" s="33"/>
      <c r="K68" s="38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64" ht="20.25" customHeight="1">
      <c r="A69" s="3" t="s">
        <v>178</v>
      </c>
      <c r="B69" s="111" t="s">
        <v>179</v>
      </c>
      <c r="C69" s="111"/>
      <c r="D69" s="111"/>
      <c r="E69" s="111"/>
      <c r="F69" s="111"/>
      <c r="G69" s="111"/>
      <c r="H69" s="111"/>
      <c r="I69" s="21">
        <f>ROUND(SUM(I70+I78+I84),2)</f>
        <v>38531.699999999997</v>
      </c>
      <c r="J69" s="12"/>
      <c r="K69" s="13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64" ht="20.25" customHeight="1">
      <c r="A70" s="37" t="s">
        <v>180</v>
      </c>
      <c r="B70" s="116" t="s">
        <v>181</v>
      </c>
      <c r="C70" s="116"/>
      <c r="D70" s="116"/>
      <c r="E70" s="116"/>
      <c r="F70" s="116"/>
      <c r="G70" s="116"/>
      <c r="H70" s="116"/>
      <c r="I70" s="18">
        <f>ROUND(SUM(I71:I76),2)</f>
        <v>13896.48</v>
      </c>
      <c r="J70" s="12"/>
      <c r="K70" s="13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64" ht="20.25" customHeight="1">
      <c r="A71" s="1" t="s">
        <v>182</v>
      </c>
      <c r="B71" s="5" t="s">
        <v>18</v>
      </c>
      <c r="C71" s="1" t="s">
        <v>183</v>
      </c>
      <c r="D71" s="39" t="s">
        <v>184</v>
      </c>
      <c r="E71" s="5" t="s">
        <v>72</v>
      </c>
      <c r="F71" s="40">
        <v>100</v>
      </c>
      <c r="G71" s="31">
        <v>23.68</v>
      </c>
      <c r="H71" s="31">
        <f t="shared" ref="H71:H76" si="3">G71*$H$8+G71</f>
        <v>23.68</v>
      </c>
      <c r="I71" s="31">
        <f t="shared" ref="I71:I76" si="4">ROUND((H71*F71),2)</f>
        <v>2368</v>
      </c>
      <c r="J71" s="33"/>
      <c r="K71" s="19" t="s">
        <v>111</v>
      </c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</row>
    <row r="72" spans="1:64" ht="20.25" customHeight="1">
      <c r="A72" s="1" t="s">
        <v>185</v>
      </c>
      <c r="B72" s="5" t="s">
        <v>18</v>
      </c>
      <c r="C72" s="1" t="s">
        <v>186</v>
      </c>
      <c r="D72" s="39" t="s">
        <v>187</v>
      </c>
      <c r="E72" s="5" t="s">
        <v>72</v>
      </c>
      <c r="F72" s="40">
        <v>100</v>
      </c>
      <c r="G72" s="31">
        <v>34.630000000000003</v>
      </c>
      <c r="H72" s="31">
        <f t="shared" si="3"/>
        <v>34.630000000000003</v>
      </c>
      <c r="I72" s="31">
        <f t="shared" si="4"/>
        <v>3463</v>
      </c>
      <c r="J72" s="33"/>
      <c r="K72" s="19" t="s">
        <v>111</v>
      </c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</row>
    <row r="73" spans="1:64" ht="20.25" customHeight="1">
      <c r="A73" s="1" t="s">
        <v>188</v>
      </c>
      <c r="B73" s="5" t="s">
        <v>18</v>
      </c>
      <c r="C73" s="1" t="s">
        <v>189</v>
      </c>
      <c r="D73" s="39" t="s">
        <v>190</v>
      </c>
      <c r="E73" s="5" t="s">
        <v>72</v>
      </c>
      <c r="F73" s="40">
        <v>100</v>
      </c>
      <c r="G73" s="31">
        <v>49</v>
      </c>
      <c r="H73" s="31">
        <f t="shared" si="3"/>
        <v>49</v>
      </c>
      <c r="I73" s="31">
        <f t="shared" si="4"/>
        <v>4900</v>
      </c>
      <c r="J73" s="33"/>
      <c r="K73" s="19" t="s">
        <v>111</v>
      </c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</row>
    <row r="74" spans="1:64" ht="20.25" customHeight="1">
      <c r="A74" s="1" t="s">
        <v>191</v>
      </c>
      <c r="B74" s="5" t="s">
        <v>18</v>
      </c>
      <c r="C74" s="1" t="s">
        <v>192</v>
      </c>
      <c r="D74" s="39" t="s">
        <v>193</v>
      </c>
      <c r="E74" s="5" t="s">
        <v>29</v>
      </c>
      <c r="F74" s="40">
        <v>5</v>
      </c>
      <c r="G74" s="31">
        <v>165.44</v>
      </c>
      <c r="H74" s="31">
        <f t="shared" si="3"/>
        <v>165.44</v>
      </c>
      <c r="I74" s="31">
        <f t="shared" si="4"/>
        <v>827.2</v>
      </c>
      <c r="J74" s="33"/>
      <c r="K74" s="19" t="s">
        <v>111</v>
      </c>
      <c r="L74" s="41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</row>
    <row r="75" spans="1:64" ht="20.25" customHeight="1">
      <c r="A75" s="1" t="s">
        <v>194</v>
      </c>
      <c r="B75" s="5" t="s">
        <v>18</v>
      </c>
      <c r="C75" s="1" t="s">
        <v>195</v>
      </c>
      <c r="D75" s="39" t="s">
        <v>196</v>
      </c>
      <c r="E75" s="5" t="s">
        <v>29</v>
      </c>
      <c r="F75" s="40">
        <v>5</v>
      </c>
      <c r="G75" s="31">
        <v>243.88</v>
      </c>
      <c r="H75" s="31">
        <f t="shared" si="3"/>
        <v>243.88</v>
      </c>
      <c r="I75" s="31">
        <f t="shared" si="4"/>
        <v>1219.4000000000001</v>
      </c>
      <c r="J75" s="33"/>
      <c r="K75" s="19" t="s">
        <v>111</v>
      </c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</row>
    <row r="76" spans="1:64" ht="20.25" customHeight="1">
      <c r="A76" s="1" t="s">
        <v>197</v>
      </c>
      <c r="B76" s="5" t="s">
        <v>18</v>
      </c>
      <c r="C76" s="1" t="s">
        <v>198</v>
      </c>
      <c r="D76" s="162" t="s">
        <v>199</v>
      </c>
      <c r="E76" s="5" t="s">
        <v>29</v>
      </c>
      <c r="F76" s="40">
        <v>8</v>
      </c>
      <c r="G76" s="31">
        <v>139.86000000000001</v>
      </c>
      <c r="H76" s="31">
        <f t="shared" si="3"/>
        <v>139.86000000000001</v>
      </c>
      <c r="I76" s="31">
        <f t="shared" si="4"/>
        <v>1118.8800000000001</v>
      </c>
      <c r="J76" s="33"/>
      <c r="K76" s="19" t="s">
        <v>111</v>
      </c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</row>
    <row r="77" spans="1:64" ht="20.25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2"/>
      <c r="K77" s="13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64" ht="20.25" customHeight="1">
      <c r="A78" s="37" t="s">
        <v>200</v>
      </c>
      <c r="B78" s="116" t="s">
        <v>201</v>
      </c>
      <c r="C78" s="116"/>
      <c r="D78" s="116"/>
      <c r="E78" s="116"/>
      <c r="F78" s="116"/>
      <c r="G78" s="116"/>
      <c r="H78" s="116"/>
      <c r="I78" s="18">
        <f>ROUND(SUM(I79:I82),2)</f>
        <v>9252.26</v>
      </c>
      <c r="J78" s="12"/>
      <c r="K78" s="13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64" ht="30.95" customHeight="1">
      <c r="A79" s="1" t="s">
        <v>202</v>
      </c>
      <c r="B79" s="4" t="s">
        <v>26</v>
      </c>
      <c r="C79" s="4" t="s">
        <v>203</v>
      </c>
      <c r="D79" s="34" t="s">
        <v>204</v>
      </c>
      <c r="E79" s="4" t="s">
        <v>72</v>
      </c>
      <c r="F79" s="26">
        <v>50</v>
      </c>
      <c r="G79" s="36">
        <v>65.010000000000005</v>
      </c>
      <c r="H79" s="31">
        <f>G79*$H$7+G79</f>
        <v>79.962299999999999</v>
      </c>
      <c r="I79" s="42">
        <f>F79*H79</f>
        <v>3998.1149999999998</v>
      </c>
      <c r="J79" s="12"/>
      <c r="K79" s="19" t="s">
        <v>111</v>
      </c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</row>
    <row r="80" spans="1:64" ht="30.95" customHeight="1">
      <c r="A80" s="1" t="s">
        <v>205</v>
      </c>
      <c r="B80" s="4" t="s">
        <v>26</v>
      </c>
      <c r="C80" s="4" t="s">
        <v>206</v>
      </c>
      <c r="D80" s="34" t="s">
        <v>207</v>
      </c>
      <c r="E80" s="4" t="s">
        <v>72</v>
      </c>
      <c r="F80" s="26">
        <v>50</v>
      </c>
      <c r="G80" s="36">
        <v>70.650000000000006</v>
      </c>
      <c r="H80" s="31">
        <f>G80*$H$7+G80</f>
        <v>86.899500000000003</v>
      </c>
      <c r="I80" s="42">
        <f>F80*H80</f>
        <v>4344.9750000000004</v>
      </c>
      <c r="J80" s="12"/>
      <c r="K80" s="19" t="s">
        <v>111</v>
      </c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64" ht="20.25" customHeight="1">
      <c r="A81" s="1" t="s">
        <v>208</v>
      </c>
      <c r="B81" s="24" t="s">
        <v>26</v>
      </c>
      <c r="C81" s="24" t="s">
        <v>209</v>
      </c>
      <c r="D81" s="25" t="s">
        <v>210</v>
      </c>
      <c r="E81" s="24" t="s">
        <v>211</v>
      </c>
      <c r="F81" s="43">
        <v>10</v>
      </c>
      <c r="G81" s="31">
        <v>26.77</v>
      </c>
      <c r="H81" s="31">
        <f>G81*$H$7+G81</f>
        <v>32.927099999999996</v>
      </c>
      <c r="I81" s="42">
        <f>F81*H81</f>
        <v>329.27099999999996</v>
      </c>
      <c r="J81" s="12"/>
      <c r="K81" s="19" t="s">
        <v>111</v>
      </c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</row>
    <row r="82" spans="1:64" ht="20.25" customHeight="1">
      <c r="A82" s="1" t="s">
        <v>212</v>
      </c>
      <c r="B82" s="24" t="s">
        <v>26</v>
      </c>
      <c r="C82" s="24" t="s">
        <v>213</v>
      </c>
      <c r="D82" s="25" t="s">
        <v>214</v>
      </c>
      <c r="E82" s="24" t="s">
        <v>211</v>
      </c>
      <c r="F82" s="26">
        <v>11</v>
      </c>
      <c r="G82" s="42">
        <v>42.86</v>
      </c>
      <c r="H82" s="31">
        <f>G82*$H$7+G82</f>
        <v>52.717799999999997</v>
      </c>
      <c r="I82" s="42">
        <f>F82*H82</f>
        <v>579.89580000000001</v>
      </c>
      <c r="J82" s="12"/>
      <c r="K82" s="19" t="s">
        <v>111</v>
      </c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64" ht="20.25" customHeight="1">
      <c r="A83" s="115"/>
      <c r="B83" s="115"/>
      <c r="C83" s="115"/>
      <c r="D83" s="115"/>
      <c r="E83" s="115"/>
      <c r="F83" s="115"/>
      <c r="G83" s="115"/>
      <c r="H83" s="115"/>
      <c r="I83" s="115"/>
      <c r="J83" s="12"/>
      <c r="K83" s="13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64" ht="20.25" customHeight="1">
      <c r="A84" s="37" t="s">
        <v>215</v>
      </c>
      <c r="B84" s="116" t="s">
        <v>216</v>
      </c>
      <c r="C84" s="116"/>
      <c r="D84" s="116"/>
      <c r="E84" s="116"/>
      <c r="F84" s="116"/>
      <c r="G84" s="116"/>
      <c r="H84" s="116"/>
      <c r="I84" s="18">
        <f>ROUND(SUM(I85:I88),2)</f>
        <v>15382.96</v>
      </c>
      <c r="J84" s="12"/>
      <c r="K84" s="13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</row>
    <row r="85" spans="1:64" ht="29.45" customHeight="1">
      <c r="A85" s="1" t="s">
        <v>217</v>
      </c>
      <c r="B85" s="24" t="s">
        <v>218</v>
      </c>
      <c r="C85" s="24">
        <v>86888</v>
      </c>
      <c r="D85" s="25" t="s">
        <v>219</v>
      </c>
      <c r="E85" s="24" t="s">
        <v>211</v>
      </c>
      <c r="F85" s="26">
        <v>9</v>
      </c>
      <c r="G85" s="31">
        <v>473.39</v>
      </c>
      <c r="H85" s="31">
        <f>G85*$H$7+G85</f>
        <v>582.26969999999994</v>
      </c>
      <c r="I85" s="31">
        <f>ROUND((H85*F85),2)</f>
        <v>5240.43</v>
      </c>
      <c r="J85" s="12"/>
      <c r="K85" s="19" t="s">
        <v>111</v>
      </c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</row>
    <row r="86" spans="1:64" ht="20.25" customHeight="1">
      <c r="A86" s="1" t="s">
        <v>220</v>
      </c>
      <c r="B86" s="24" t="s">
        <v>26</v>
      </c>
      <c r="C86" s="24" t="s">
        <v>221</v>
      </c>
      <c r="D86" s="25" t="s">
        <v>222</v>
      </c>
      <c r="E86" s="24" t="s">
        <v>211</v>
      </c>
      <c r="F86" s="26">
        <v>11</v>
      </c>
      <c r="G86" s="42">
        <v>47.13</v>
      </c>
      <c r="H86" s="31">
        <f>G86*$H$7+G86</f>
        <v>57.969900000000003</v>
      </c>
      <c r="I86" s="31">
        <f>ROUND((H86*F86),2)</f>
        <v>637.66999999999996</v>
      </c>
      <c r="J86" s="12"/>
      <c r="K86" s="19" t="s">
        <v>111</v>
      </c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</row>
    <row r="87" spans="1:64" ht="29.45" customHeight="1">
      <c r="A87" s="1" t="s">
        <v>223</v>
      </c>
      <c r="B87" s="24" t="s">
        <v>218</v>
      </c>
      <c r="C87" s="24" t="s">
        <v>224</v>
      </c>
      <c r="D87" s="25" t="s">
        <v>225</v>
      </c>
      <c r="E87" s="24" t="s">
        <v>29</v>
      </c>
      <c r="F87" s="26">
        <v>8</v>
      </c>
      <c r="G87" s="42">
        <v>146</v>
      </c>
      <c r="H87" s="31">
        <f>G87*$H$7+G87</f>
        <v>179.57999999999998</v>
      </c>
      <c r="I87" s="31">
        <f>ROUND((H87*F87),2)</f>
        <v>1436.64</v>
      </c>
      <c r="J87" s="12"/>
      <c r="K87" s="19" t="s">
        <v>111</v>
      </c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</row>
    <row r="88" spans="1:64" ht="20.25" customHeight="1">
      <c r="A88" s="1" t="s">
        <v>226</v>
      </c>
      <c r="B88" s="5" t="s">
        <v>18</v>
      </c>
      <c r="C88" s="1" t="s">
        <v>227</v>
      </c>
      <c r="D88" s="39" t="s">
        <v>228</v>
      </c>
      <c r="E88" s="5" t="s">
        <v>229</v>
      </c>
      <c r="F88" s="40">
        <v>2</v>
      </c>
      <c r="G88" s="31">
        <v>4034.11</v>
      </c>
      <c r="H88" s="31">
        <f>G88</f>
        <v>4034.11</v>
      </c>
      <c r="I88" s="31">
        <f>ROUND((H88*F88),2)</f>
        <v>8068.22</v>
      </c>
      <c r="J88" s="12"/>
      <c r="K88" s="19" t="s">
        <v>111</v>
      </c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</row>
    <row r="89" spans="1:64" ht="20.25" customHeight="1">
      <c r="A89" s="115"/>
      <c r="B89" s="115"/>
      <c r="C89" s="115"/>
      <c r="D89" s="115"/>
      <c r="E89" s="115"/>
      <c r="F89" s="115"/>
      <c r="G89" s="115"/>
      <c r="H89" s="115"/>
      <c r="I89" s="115"/>
      <c r="J89" s="12"/>
      <c r="K89" s="13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</row>
    <row r="90" spans="1:64" ht="20.25" customHeight="1">
      <c r="A90" s="3" t="s">
        <v>230</v>
      </c>
      <c r="B90" s="111" t="s">
        <v>231</v>
      </c>
      <c r="C90" s="111"/>
      <c r="D90" s="111"/>
      <c r="E90" s="111"/>
      <c r="F90" s="111"/>
      <c r="G90" s="111"/>
      <c r="H90" s="111"/>
      <c r="I90" s="21">
        <f>ROUND(SUM(I91+I114),2)</f>
        <v>141470.28</v>
      </c>
      <c r="J90" s="12"/>
      <c r="K90" s="13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</row>
    <row r="91" spans="1:64" ht="20.25" customHeight="1">
      <c r="A91" s="44" t="s">
        <v>232</v>
      </c>
      <c r="B91" s="114" t="s">
        <v>233</v>
      </c>
      <c r="C91" s="114"/>
      <c r="D91" s="114"/>
      <c r="E91" s="114"/>
      <c r="F91" s="114"/>
      <c r="G91" s="114"/>
      <c r="H91" s="114"/>
      <c r="I91" s="23">
        <f>ROUND(SUM(I92:I112),2)</f>
        <v>123387.93</v>
      </c>
      <c r="J91" s="12"/>
      <c r="K91" s="45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</row>
    <row r="92" spans="1:64" ht="25.5">
      <c r="A92" s="4" t="s">
        <v>234</v>
      </c>
      <c r="B92" s="24" t="s">
        <v>235</v>
      </c>
      <c r="C92" s="24">
        <v>21136</v>
      </c>
      <c r="D92" s="25" t="s">
        <v>236</v>
      </c>
      <c r="E92" s="24" t="s">
        <v>72</v>
      </c>
      <c r="F92" s="26">
        <v>1000</v>
      </c>
      <c r="G92" s="42">
        <v>12.49</v>
      </c>
      <c r="H92" s="42">
        <f>G92*$H$7+G92</f>
        <v>15.3627</v>
      </c>
      <c r="I92" s="42">
        <f t="shared" ref="I92:I112" si="5">F92*H92</f>
        <v>15362.7</v>
      </c>
      <c r="J92" s="12"/>
      <c r="K92" s="19" t="s">
        <v>111</v>
      </c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</row>
    <row r="93" spans="1:64" ht="20.25" customHeight="1">
      <c r="A93" s="4" t="s">
        <v>237</v>
      </c>
      <c r="B93" s="2" t="s">
        <v>18</v>
      </c>
      <c r="C93" s="4" t="s">
        <v>238</v>
      </c>
      <c r="D93" s="39" t="s">
        <v>239</v>
      </c>
      <c r="E93" s="2" t="s">
        <v>29</v>
      </c>
      <c r="F93" s="27">
        <v>5</v>
      </c>
      <c r="G93" s="42">
        <v>88.13</v>
      </c>
      <c r="H93" s="42">
        <f>G93</f>
        <v>88.13</v>
      </c>
      <c r="I93" s="42">
        <f t="shared" si="5"/>
        <v>440.65</v>
      </c>
      <c r="J93" s="12"/>
      <c r="K93" s="19" t="s">
        <v>111</v>
      </c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</row>
    <row r="94" spans="1:64" ht="20.25" customHeight="1">
      <c r="A94" s="4" t="s">
        <v>240</v>
      </c>
      <c r="B94" s="2" t="s">
        <v>18</v>
      </c>
      <c r="C94" s="4" t="s">
        <v>241</v>
      </c>
      <c r="D94" s="39" t="s">
        <v>242</v>
      </c>
      <c r="E94" s="2" t="s">
        <v>29</v>
      </c>
      <c r="F94" s="27">
        <v>5</v>
      </c>
      <c r="G94" s="42">
        <v>122.12</v>
      </c>
      <c r="H94" s="42">
        <f>G94</f>
        <v>122.12</v>
      </c>
      <c r="I94" s="42">
        <f t="shared" si="5"/>
        <v>610.6</v>
      </c>
      <c r="J94" s="12"/>
      <c r="K94" s="19" t="s">
        <v>111</v>
      </c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</row>
    <row r="95" spans="1:64" ht="29.45" customHeight="1">
      <c r="A95" s="4" t="s">
        <v>243</v>
      </c>
      <c r="B95" s="24" t="s">
        <v>218</v>
      </c>
      <c r="C95" s="24" t="s">
        <v>244</v>
      </c>
      <c r="D95" s="25" t="s">
        <v>245</v>
      </c>
      <c r="E95" s="24" t="s">
        <v>29</v>
      </c>
      <c r="F95" s="43">
        <v>70</v>
      </c>
      <c r="G95" s="42">
        <v>56.38</v>
      </c>
      <c r="H95" s="42">
        <f>G95*$H$7+G95</f>
        <v>69.347400000000007</v>
      </c>
      <c r="I95" s="42">
        <f t="shared" si="5"/>
        <v>4854.3180000000002</v>
      </c>
      <c r="J95" s="12"/>
      <c r="K95" s="19" t="s">
        <v>111</v>
      </c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</row>
    <row r="96" spans="1:64" ht="20.25" customHeight="1">
      <c r="A96" s="4" t="s">
        <v>246</v>
      </c>
      <c r="B96" s="2" t="s">
        <v>18</v>
      </c>
      <c r="C96" s="2" t="s">
        <v>247</v>
      </c>
      <c r="D96" s="157" t="s">
        <v>248</v>
      </c>
      <c r="E96" s="2" t="s">
        <v>72</v>
      </c>
      <c r="F96" s="27">
        <v>3500</v>
      </c>
      <c r="G96" s="163">
        <v>3.87</v>
      </c>
      <c r="H96" s="42">
        <f>G96</f>
        <v>3.87</v>
      </c>
      <c r="I96" s="42">
        <f t="shared" si="5"/>
        <v>13545</v>
      </c>
      <c r="J96" s="12"/>
      <c r="K96" s="19" t="s">
        <v>111</v>
      </c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</row>
    <row r="97" spans="1:64" ht="20.25" customHeight="1">
      <c r="A97" s="4" t="s">
        <v>249</v>
      </c>
      <c r="B97" s="2" t="s">
        <v>18</v>
      </c>
      <c r="C97" s="2" t="s">
        <v>250</v>
      </c>
      <c r="D97" s="157" t="s">
        <v>251</v>
      </c>
      <c r="E97" s="2" t="s">
        <v>72</v>
      </c>
      <c r="F97" s="27">
        <v>1000</v>
      </c>
      <c r="G97" s="163">
        <v>5.21</v>
      </c>
      <c r="H97" s="42">
        <f>G97</f>
        <v>5.21</v>
      </c>
      <c r="I97" s="42">
        <f t="shared" si="5"/>
        <v>5210</v>
      </c>
      <c r="J97" s="12"/>
      <c r="K97" s="19" t="s">
        <v>111</v>
      </c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</row>
    <row r="98" spans="1:64" ht="29.45" customHeight="1">
      <c r="A98" s="4" t="s">
        <v>252</v>
      </c>
      <c r="B98" s="2" t="s">
        <v>18</v>
      </c>
      <c r="C98" s="2" t="s">
        <v>253</v>
      </c>
      <c r="D98" s="157" t="s">
        <v>254</v>
      </c>
      <c r="E98" s="2" t="s">
        <v>72</v>
      </c>
      <c r="F98" s="27">
        <v>100</v>
      </c>
      <c r="G98" s="163">
        <v>98.7</v>
      </c>
      <c r="H98" s="42">
        <f>G98</f>
        <v>98.7</v>
      </c>
      <c r="I98" s="42">
        <f t="shared" si="5"/>
        <v>9870</v>
      </c>
      <c r="J98" s="12"/>
      <c r="K98" s="19" t="s">
        <v>111</v>
      </c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</row>
    <row r="99" spans="1:64" ht="25.5">
      <c r="A99" s="4" t="s">
        <v>255</v>
      </c>
      <c r="B99" s="2" t="s">
        <v>235</v>
      </c>
      <c r="C99" s="4">
        <v>12129</v>
      </c>
      <c r="D99" s="39" t="s">
        <v>256</v>
      </c>
      <c r="E99" s="2" t="s">
        <v>29</v>
      </c>
      <c r="F99" s="27">
        <v>20</v>
      </c>
      <c r="G99" s="42">
        <v>13.42</v>
      </c>
      <c r="H99" s="42">
        <f t="shared" ref="H99:H111" si="6">G99*$H$7+G99</f>
        <v>16.506599999999999</v>
      </c>
      <c r="I99" s="42">
        <f t="shared" si="5"/>
        <v>330.13199999999995</v>
      </c>
      <c r="J99" s="12"/>
      <c r="K99" s="19" t="s">
        <v>111</v>
      </c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</row>
    <row r="100" spans="1:64" ht="25.5">
      <c r="A100" s="4" t="s">
        <v>257</v>
      </c>
      <c r="B100" s="2" t="s">
        <v>235</v>
      </c>
      <c r="C100" s="4">
        <v>12147</v>
      </c>
      <c r="D100" s="39" t="s">
        <v>258</v>
      </c>
      <c r="E100" s="2" t="s">
        <v>29</v>
      </c>
      <c r="F100" s="27">
        <v>50</v>
      </c>
      <c r="G100" s="42">
        <v>15.09</v>
      </c>
      <c r="H100" s="42">
        <f t="shared" si="6"/>
        <v>18.560700000000001</v>
      </c>
      <c r="I100" s="42">
        <f t="shared" si="5"/>
        <v>928.03500000000008</v>
      </c>
      <c r="J100" s="12"/>
      <c r="K100" s="19" t="s">
        <v>111</v>
      </c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</row>
    <row r="101" spans="1:64" ht="20.25" customHeight="1">
      <c r="A101" s="4" t="s">
        <v>259</v>
      </c>
      <c r="B101" s="2" t="s">
        <v>26</v>
      </c>
      <c r="C101" s="4" t="s">
        <v>260</v>
      </c>
      <c r="D101" s="39" t="s">
        <v>261</v>
      </c>
      <c r="E101" s="2" t="s">
        <v>29</v>
      </c>
      <c r="F101" s="27">
        <v>5</v>
      </c>
      <c r="G101" s="42">
        <v>39.869999999999997</v>
      </c>
      <c r="H101" s="36">
        <f t="shared" si="6"/>
        <v>49.040099999999995</v>
      </c>
      <c r="I101" s="42">
        <f t="shared" si="5"/>
        <v>245.20049999999998</v>
      </c>
      <c r="J101" s="12"/>
      <c r="K101" s="19" t="s">
        <v>111</v>
      </c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</row>
    <row r="102" spans="1:64" ht="20.25" customHeight="1">
      <c r="A102" s="4" t="s">
        <v>262</v>
      </c>
      <c r="B102" s="2" t="s">
        <v>26</v>
      </c>
      <c r="C102" s="4" t="s">
        <v>263</v>
      </c>
      <c r="D102" s="39" t="s">
        <v>264</v>
      </c>
      <c r="E102" s="2" t="s">
        <v>29</v>
      </c>
      <c r="F102" s="27">
        <v>20</v>
      </c>
      <c r="G102" s="42">
        <v>70.95</v>
      </c>
      <c r="H102" s="36">
        <f t="shared" si="6"/>
        <v>87.268500000000003</v>
      </c>
      <c r="I102" s="42">
        <f t="shared" si="5"/>
        <v>1745.3700000000001</v>
      </c>
      <c r="J102" s="12"/>
      <c r="K102" s="19" t="s">
        <v>111</v>
      </c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</row>
    <row r="103" spans="1:64" ht="30.95" customHeight="1">
      <c r="A103" s="4" t="s">
        <v>265</v>
      </c>
      <c r="B103" s="2" t="s">
        <v>218</v>
      </c>
      <c r="C103" s="4">
        <v>98263</v>
      </c>
      <c r="D103" s="164" t="s">
        <v>266</v>
      </c>
      <c r="E103" s="2" t="s">
        <v>72</v>
      </c>
      <c r="F103" s="27">
        <v>500</v>
      </c>
      <c r="G103" s="42">
        <v>5.93</v>
      </c>
      <c r="H103" s="36">
        <f t="shared" si="6"/>
        <v>7.2938999999999998</v>
      </c>
      <c r="I103" s="42">
        <f t="shared" si="5"/>
        <v>3646.95</v>
      </c>
      <c r="J103" s="12"/>
      <c r="K103" s="19" t="s">
        <v>111</v>
      </c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</row>
    <row r="104" spans="1:64" ht="20.25" customHeight="1">
      <c r="A104" s="4" t="s">
        <v>267</v>
      </c>
      <c r="B104" s="2" t="s">
        <v>26</v>
      </c>
      <c r="C104" s="4" t="s">
        <v>268</v>
      </c>
      <c r="D104" s="39" t="s">
        <v>269</v>
      </c>
      <c r="E104" s="2" t="s">
        <v>72</v>
      </c>
      <c r="F104" s="27">
        <v>500</v>
      </c>
      <c r="G104" s="42">
        <v>21.95</v>
      </c>
      <c r="H104" s="42">
        <f t="shared" si="6"/>
        <v>26.9985</v>
      </c>
      <c r="I104" s="42">
        <f t="shared" si="5"/>
        <v>13499.25</v>
      </c>
      <c r="J104" s="12"/>
      <c r="K104" s="19" t="s">
        <v>111</v>
      </c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</row>
    <row r="105" spans="1:64" ht="20.25" customHeight="1">
      <c r="A105" s="4" t="s">
        <v>270</v>
      </c>
      <c r="B105" s="2" t="s">
        <v>235</v>
      </c>
      <c r="C105" s="4">
        <v>39597</v>
      </c>
      <c r="D105" s="39" t="s">
        <v>271</v>
      </c>
      <c r="E105" s="2" t="s">
        <v>29</v>
      </c>
      <c r="F105" s="27">
        <v>1</v>
      </c>
      <c r="G105" s="42">
        <v>2425.8000000000002</v>
      </c>
      <c r="H105" s="42">
        <f t="shared" si="6"/>
        <v>2983.7340000000004</v>
      </c>
      <c r="I105" s="42">
        <f t="shared" si="5"/>
        <v>2983.7340000000004</v>
      </c>
      <c r="J105" s="12"/>
      <c r="K105" s="19" t="s">
        <v>111</v>
      </c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</row>
    <row r="106" spans="1:64" ht="20.25" customHeight="1">
      <c r="A106" s="4" t="s">
        <v>272</v>
      </c>
      <c r="B106" s="2" t="s">
        <v>235</v>
      </c>
      <c r="C106" s="4">
        <v>39600</v>
      </c>
      <c r="D106" s="39" t="s">
        <v>273</v>
      </c>
      <c r="E106" s="2" t="s">
        <v>29</v>
      </c>
      <c r="F106" s="27">
        <v>20</v>
      </c>
      <c r="G106" s="42">
        <v>16.88</v>
      </c>
      <c r="H106" s="42">
        <f t="shared" si="6"/>
        <v>20.7624</v>
      </c>
      <c r="I106" s="42">
        <f t="shared" si="5"/>
        <v>415.24799999999999</v>
      </c>
      <c r="J106" s="12"/>
      <c r="K106" s="19" t="s">
        <v>111</v>
      </c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</row>
    <row r="107" spans="1:64" ht="20.25" customHeight="1">
      <c r="A107" s="4" t="s">
        <v>274</v>
      </c>
      <c r="B107" s="2" t="s">
        <v>26</v>
      </c>
      <c r="C107" s="4" t="s">
        <v>275</v>
      </c>
      <c r="D107" s="39" t="s">
        <v>276</v>
      </c>
      <c r="E107" s="2" t="s">
        <v>29</v>
      </c>
      <c r="F107" s="27">
        <v>100</v>
      </c>
      <c r="G107" s="42">
        <v>120.42</v>
      </c>
      <c r="H107" s="42">
        <f t="shared" si="6"/>
        <v>148.11660000000001</v>
      </c>
      <c r="I107" s="42">
        <f t="shared" si="5"/>
        <v>14811.66</v>
      </c>
      <c r="J107" s="12"/>
      <c r="K107" s="19" t="s">
        <v>111</v>
      </c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</row>
    <row r="108" spans="1:64" ht="20.25" customHeight="1">
      <c r="A108" s="4" t="s">
        <v>277</v>
      </c>
      <c r="B108" s="2" t="s">
        <v>26</v>
      </c>
      <c r="C108" s="4" t="s">
        <v>278</v>
      </c>
      <c r="D108" s="39" t="s">
        <v>279</v>
      </c>
      <c r="E108" s="2" t="s">
        <v>29</v>
      </c>
      <c r="F108" s="27">
        <v>1</v>
      </c>
      <c r="G108" s="42">
        <v>1584.66</v>
      </c>
      <c r="H108" s="42">
        <f t="shared" si="6"/>
        <v>1949.1318000000001</v>
      </c>
      <c r="I108" s="42">
        <f t="shared" si="5"/>
        <v>1949.1318000000001</v>
      </c>
      <c r="J108" s="12"/>
      <c r="K108" s="19" t="s">
        <v>111</v>
      </c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</row>
    <row r="109" spans="1:64" ht="20.25" customHeight="1">
      <c r="A109" s="4" t="s">
        <v>280</v>
      </c>
      <c r="B109" s="2" t="s">
        <v>26</v>
      </c>
      <c r="C109" s="4" t="s">
        <v>281</v>
      </c>
      <c r="D109" s="39" t="s">
        <v>282</v>
      </c>
      <c r="E109" s="2" t="s">
        <v>29</v>
      </c>
      <c r="F109" s="27">
        <v>1</v>
      </c>
      <c r="G109" s="42">
        <v>969.05</v>
      </c>
      <c r="H109" s="42">
        <f t="shared" si="6"/>
        <v>1191.9314999999999</v>
      </c>
      <c r="I109" s="42">
        <f t="shared" si="5"/>
        <v>1191.9314999999999</v>
      </c>
      <c r="J109" s="12"/>
      <c r="K109" s="19" t="s">
        <v>111</v>
      </c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</row>
    <row r="110" spans="1:64" ht="20.25" customHeight="1">
      <c r="A110" s="4" t="s">
        <v>283</v>
      </c>
      <c r="B110" s="2" t="s">
        <v>26</v>
      </c>
      <c r="C110" s="4" t="s">
        <v>284</v>
      </c>
      <c r="D110" s="39" t="s">
        <v>285</v>
      </c>
      <c r="E110" s="2" t="s">
        <v>72</v>
      </c>
      <c r="F110" s="27">
        <v>750</v>
      </c>
      <c r="G110" s="42">
        <v>30.76</v>
      </c>
      <c r="H110" s="42">
        <f t="shared" si="6"/>
        <v>37.834800000000001</v>
      </c>
      <c r="I110" s="42">
        <f t="shared" si="5"/>
        <v>28376.100000000002</v>
      </c>
      <c r="J110" s="12"/>
      <c r="K110" s="19" t="s">
        <v>111</v>
      </c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</row>
    <row r="111" spans="1:64" ht="20.25" customHeight="1">
      <c r="A111" s="4" t="s">
        <v>286</v>
      </c>
      <c r="B111" s="2" t="s">
        <v>26</v>
      </c>
      <c r="C111" s="4" t="s">
        <v>287</v>
      </c>
      <c r="D111" s="39" t="s">
        <v>288</v>
      </c>
      <c r="E111" s="2" t="s">
        <v>289</v>
      </c>
      <c r="F111" s="27">
        <v>1</v>
      </c>
      <c r="G111" s="42">
        <v>1987.9</v>
      </c>
      <c r="H111" s="42">
        <f t="shared" si="6"/>
        <v>2445.1170000000002</v>
      </c>
      <c r="I111" s="42">
        <f t="shared" si="5"/>
        <v>2445.1170000000002</v>
      </c>
      <c r="J111" s="12"/>
      <c r="K111" s="19" t="s">
        <v>111</v>
      </c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</row>
    <row r="112" spans="1:64" ht="20.25" customHeight="1">
      <c r="A112" s="4" t="s">
        <v>290</v>
      </c>
      <c r="B112" s="2" t="s">
        <v>18</v>
      </c>
      <c r="C112" s="4" t="s">
        <v>291</v>
      </c>
      <c r="D112" s="155" t="s">
        <v>292</v>
      </c>
      <c r="E112" s="2" t="s">
        <v>29</v>
      </c>
      <c r="F112" s="27">
        <v>10</v>
      </c>
      <c r="G112" s="42">
        <v>92.68</v>
      </c>
      <c r="H112" s="36">
        <f>G112</f>
        <v>92.68</v>
      </c>
      <c r="I112" s="42">
        <f t="shared" si="5"/>
        <v>926.80000000000007</v>
      </c>
      <c r="J112" s="12"/>
      <c r="K112" s="19" t="s">
        <v>111</v>
      </c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</row>
    <row r="113" spans="1:64" ht="20.25" customHeight="1">
      <c r="A113" s="115"/>
      <c r="B113" s="115"/>
      <c r="C113" s="115"/>
      <c r="D113" s="115"/>
      <c r="E113" s="115"/>
      <c r="F113" s="115"/>
      <c r="G113" s="115"/>
      <c r="H113" s="115"/>
      <c r="I113" s="115"/>
      <c r="J113" s="12"/>
      <c r="K113" s="45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</row>
    <row r="114" spans="1:64" ht="20.25" customHeight="1">
      <c r="A114" s="44" t="s">
        <v>293</v>
      </c>
      <c r="B114" s="114" t="s">
        <v>294</v>
      </c>
      <c r="C114" s="114"/>
      <c r="D114" s="114"/>
      <c r="E114" s="114"/>
      <c r="F114" s="114"/>
      <c r="G114" s="114"/>
      <c r="H114" s="114"/>
      <c r="I114" s="23">
        <f>ROUND(SUM(I115:I117),2)</f>
        <v>18082.349999999999</v>
      </c>
      <c r="J114" s="12"/>
      <c r="K114" s="45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</row>
    <row r="115" spans="1:64" ht="20.25" customHeight="1">
      <c r="A115" s="4" t="s">
        <v>295</v>
      </c>
      <c r="B115" s="2" t="s">
        <v>18</v>
      </c>
      <c r="C115" s="4" t="s">
        <v>296</v>
      </c>
      <c r="D115" s="39" t="s">
        <v>297</v>
      </c>
      <c r="E115" s="2" t="s">
        <v>29</v>
      </c>
      <c r="F115" s="27">
        <v>20</v>
      </c>
      <c r="G115" s="42">
        <v>388.87</v>
      </c>
      <c r="H115" s="42">
        <f>G115</f>
        <v>388.87</v>
      </c>
      <c r="I115" s="42">
        <f>ROUND((H115*F115),2)</f>
        <v>7777.4</v>
      </c>
      <c r="J115" s="12"/>
      <c r="K115" s="19" t="s">
        <v>111</v>
      </c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</row>
    <row r="116" spans="1:64" ht="20.25" customHeight="1">
      <c r="A116" s="4" t="s">
        <v>298</v>
      </c>
      <c r="B116" s="2" t="s">
        <v>26</v>
      </c>
      <c r="C116" s="4" t="s">
        <v>299</v>
      </c>
      <c r="D116" s="157" t="s">
        <v>300</v>
      </c>
      <c r="E116" s="2" t="s">
        <v>29</v>
      </c>
      <c r="F116" s="27">
        <v>20</v>
      </c>
      <c r="G116" s="42">
        <v>16.91</v>
      </c>
      <c r="H116" s="36">
        <f>G116*$H$7+G116</f>
        <v>20.799300000000002</v>
      </c>
      <c r="I116" s="42">
        <f>ROUND((H116*F116),2)</f>
        <v>415.99</v>
      </c>
      <c r="J116" s="12"/>
      <c r="K116" s="19" t="s">
        <v>111</v>
      </c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</row>
    <row r="117" spans="1:64" ht="20.25" customHeight="1">
      <c r="A117" s="4" t="s">
        <v>301</v>
      </c>
      <c r="B117" s="2" t="s">
        <v>18</v>
      </c>
      <c r="C117" s="4" t="s">
        <v>302</v>
      </c>
      <c r="D117" s="157" t="s">
        <v>303</v>
      </c>
      <c r="E117" s="2" t="s">
        <v>29</v>
      </c>
      <c r="F117" s="27">
        <v>3</v>
      </c>
      <c r="G117" s="42">
        <v>3296.32</v>
      </c>
      <c r="H117" s="36">
        <f>G117</f>
        <v>3296.32</v>
      </c>
      <c r="I117" s="42">
        <f>ROUND((H117*F117),2)</f>
        <v>9888.9599999999991</v>
      </c>
      <c r="J117" s="12"/>
      <c r="K117" s="19" t="s">
        <v>111</v>
      </c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</row>
    <row r="118" spans="1:64" ht="20.25" customHeight="1">
      <c r="A118" s="115"/>
      <c r="B118" s="115"/>
      <c r="C118" s="115"/>
      <c r="D118" s="115"/>
      <c r="E118" s="115"/>
      <c r="F118" s="115"/>
      <c r="G118" s="115"/>
      <c r="H118" s="115"/>
      <c r="I118" s="115"/>
      <c r="J118" s="12"/>
      <c r="K118" s="45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</row>
    <row r="119" spans="1:64" ht="20.25" customHeight="1">
      <c r="A119" s="3" t="s">
        <v>304</v>
      </c>
      <c r="B119" s="111" t="s">
        <v>305</v>
      </c>
      <c r="C119" s="111"/>
      <c r="D119" s="111"/>
      <c r="E119" s="111"/>
      <c r="F119" s="111"/>
      <c r="G119" s="111"/>
      <c r="H119" s="111"/>
      <c r="I119" s="21">
        <f>ROUND(SUM(I120:I123),2)</f>
        <v>158736.17000000001</v>
      </c>
      <c r="J119" s="12"/>
      <c r="K119" s="13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</row>
    <row r="120" spans="1:64" ht="30.95" customHeight="1">
      <c r="A120" s="4" t="s">
        <v>306</v>
      </c>
      <c r="B120" s="5" t="s">
        <v>18</v>
      </c>
      <c r="C120" s="1" t="s">
        <v>307</v>
      </c>
      <c r="D120" s="39" t="s">
        <v>308</v>
      </c>
      <c r="E120" s="1" t="s">
        <v>55</v>
      </c>
      <c r="F120" s="40">
        <v>2807.86</v>
      </c>
      <c r="G120" s="31">
        <v>26</v>
      </c>
      <c r="H120" s="31">
        <f>G120</f>
        <v>26</v>
      </c>
      <c r="I120" s="31">
        <f>ROUND((H120*F120),2)</f>
        <v>73004.36</v>
      </c>
      <c r="K120" s="19" t="s">
        <v>309</v>
      </c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</row>
    <row r="121" spans="1:64" ht="30.95" customHeight="1">
      <c r="A121" s="4" t="s">
        <v>310</v>
      </c>
      <c r="B121" s="5" t="s">
        <v>18</v>
      </c>
      <c r="C121" s="1" t="s">
        <v>311</v>
      </c>
      <c r="D121" s="39" t="s">
        <v>312</v>
      </c>
      <c r="E121" s="1" t="s">
        <v>55</v>
      </c>
      <c r="F121" s="40">
        <v>2192.1</v>
      </c>
      <c r="G121" s="31">
        <v>35.520000000000003</v>
      </c>
      <c r="H121" s="31">
        <f>G121</f>
        <v>35.520000000000003</v>
      </c>
      <c r="I121" s="31">
        <f>ROUND((H121*F121),2)</f>
        <v>77863.39</v>
      </c>
      <c r="K121" s="19" t="s">
        <v>313</v>
      </c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</row>
    <row r="122" spans="1:64" ht="30.95" customHeight="1">
      <c r="A122" s="4" t="s">
        <v>314</v>
      </c>
      <c r="B122" s="5" t="s">
        <v>18</v>
      </c>
      <c r="C122" s="1" t="s">
        <v>315</v>
      </c>
      <c r="D122" s="39" t="s">
        <v>316</v>
      </c>
      <c r="E122" s="1" t="s">
        <v>55</v>
      </c>
      <c r="F122" s="40">
        <v>105.88</v>
      </c>
      <c r="G122" s="31">
        <v>61.01</v>
      </c>
      <c r="H122" s="31">
        <f>G122</f>
        <v>61.01</v>
      </c>
      <c r="I122" s="31">
        <f>ROUND((H122*F122),2)</f>
        <v>6459.74</v>
      </c>
      <c r="K122" s="19" t="s">
        <v>317</v>
      </c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</row>
    <row r="123" spans="1:64" ht="30.95" customHeight="1">
      <c r="A123" s="4" t="s">
        <v>318</v>
      </c>
      <c r="B123" s="5" t="s">
        <v>18</v>
      </c>
      <c r="C123" s="1" t="s">
        <v>319</v>
      </c>
      <c r="D123" s="39" t="s">
        <v>320</v>
      </c>
      <c r="E123" s="1" t="s">
        <v>55</v>
      </c>
      <c r="F123" s="40">
        <v>78</v>
      </c>
      <c r="G123" s="31">
        <v>18.059999999999999</v>
      </c>
      <c r="H123" s="31">
        <f>G123</f>
        <v>18.059999999999999</v>
      </c>
      <c r="I123" s="31">
        <f>ROUND((H123*F123),2)</f>
        <v>1408.68</v>
      </c>
      <c r="K123" s="19" t="s">
        <v>321</v>
      </c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</row>
    <row r="124" spans="1:64" ht="20.25" customHeight="1">
      <c r="A124" s="110"/>
      <c r="B124" s="110"/>
      <c r="C124" s="110"/>
      <c r="D124" s="110"/>
      <c r="E124" s="110"/>
      <c r="F124" s="110"/>
      <c r="G124" s="110"/>
      <c r="H124" s="110"/>
      <c r="I124" s="110"/>
      <c r="J124" s="12"/>
      <c r="K124" s="13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</row>
    <row r="125" spans="1:64" ht="20.25" customHeight="1">
      <c r="A125" s="3" t="s">
        <v>322</v>
      </c>
      <c r="B125" s="111" t="s">
        <v>323</v>
      </c>
      <c r="C125" s="111"/>
      <c r="D125" s="111"/>
      <c r="E125" s="111"/>
      <c r="F125" s="111"/>
      <c r="G125" s="111"/>
      <c r="H125" s="111"/>
      <c r="I125" s="21">
        <f>ROUND(SUM(I126:I134),2)</f>
        <v>118305.65</v>
      </c>
      <c r="J125" s="12"/>
      <c r="K125" s="13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</row>
    <row r="126" spans="1:64" ht="20.25" customHeight="1">
      <c r="A126" s="4" t="s">
        <v>324</v>
      </c>
      <c r="B126" s="24" t="s">
        <v>109</v>
      </c>
      <c r="C126" s="24">
        <v>170401</v>
      </c>
      <c r="D126" s="25" t="s">
        <v>325</v>
      </c>
      <c r="E126" s="24" t="s">
        <v>21</v>
      </c>
      <c r="F126" s="27">
        <v>1156.1600000000001</v>
      </c>
      <c r="G126" s="42">
        <v>12.32</v>
      </c>
      <c r="H126" s="42">
        <f>G126*$H$7+G126</f>
        <v>15.153600000000001</v>
      </c>
      <c r="I126" s="42">
        <f t="shared" ref="I126:I134" si="7">F126*H126</f>
        <v>17519.986176000002</v>
      </c>
      <c r="J126" s="12"/>
      <c r="K126" s="19" t="s">
        <v>111</v>
      </c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</row>
    <row r="127" spans="1:64" ht="20.25" customHeight="1">
      <c r="A127" s="4" t="s">
        <v>326</v>
      </c>
      <c r="B127" s="5" t="s">
        <v>18</v>
      </c>
      <c r="C127" s="5" t="s">
        <v>327</v>
      </c>
      <c r="D127" s="46" t="s">
        <v>328</v>
      </c>
      <c r="E127" s="5" t="s">
        <v>21</v>
      </c>
      <c r="F127" s="40">
        <v>300</v>
      </c>
      <c r="G127" s="47">
        <v>189.51</v>
      </c>
      <c r="H127" s="42">
        <f t="shared" ref="H127:H132" si="8">G127</f>
        <v>189.51</v>
      </c>
      <c r="I127" s="42">
        <f t="shared" si="7"/>
        <v>56853</v>
      </c>
      <c r="J127" s="12"/>
      <c r="K127" s="19" t="s">
        <v>111</v>
      </c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</row>
    <row r="128" spans="1:64" ht="20.25" customHeight="1">
      <c r="A128" s="4" t="s">
        <v>329</v>
      </c>
      <c r="B128" s="5" t="s">
        <v>18</v>
      </c>
      <c r="C128" s="5" t="s">
        <v>330</v>
      </c>
      <c r="D128" s="46" t="s">
        <v>331</v>
      </c>
      <c r="E128" s="5" t="s">
        <v>55</v>
      </c>
      <c r="F128" s="40">
        <v>8.5</v>
      </c>
      <c r="G128" s="47">
        <v>150.4</v>
      </c>
      <c r="H128" s="42">
        <f t="shared" si="8"/>
        <v>150.4</v>
      </c>
      <c r="I128" s="42">
        <f t="shared" si="7"/>
        <v>1278.4000000000001</v>
      </c>
      <c r="J128" s="12"/>
      <c r="K128" s="19" t="s">
        <v>332</v>
      </c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</row>
    <row r="129" spans="1:64" ht="20.25" customHeight="1">
      <c r="A129" s="4" t="s">
        <v>333</v>
      </c>
      <c r="B129" s="5" t="s">
        <v>18</v>
      </c>
      <c r="C129" s="5" t="s">
        <v>334</v>
      </c>
      <c r="D129" s="46" t="s">
        <v>335</v>
      </c>
      <c r="E129" s="5" t="s">
        <v>152</v>
      </c>
      <c r="F129" s="40">
        <v>61.2</v>
      </c>
      <c r="G129" s="47">
        <v>13.67</v>
      </c>
      <c r="H129" s="42">
        <f t="shared" si="8"/>
        <v>13.67</v>
      </c>
      <c r="I129" s="42">
        <f t="shared" si="7"/>
        <v>836.60400000000004</v>
      </c>
      <c r="J129" s="12"/>
      <c r="K129" s="19" t="s">
        <v>336</v>
      </c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</row>
    <row r="130" spans="1:64" ht="20.25" customHeight="1">
      <c r="A130" s="4" t="s">
        <v>337</v>
      </c>
      <c r="B130" s="5" t="s">
        <v>18</v>
      </c>
      <c r="C130" s="5" t="s">
        <v>338</v>
      </c>
      <c r="D130" s="46" t="s">
        <v>339</v>
      </c>
      <c r="E130" s="5" t="s">
        <v>340</v>
      </c>
      <c r="F130" s="40">
        <v>5.0999999999999996</v>
      </c>
      <c r="G130" s="47">
        <v>592.45000000000005</v>
      </c>
      <c r="H130" s="42">
        <f t="shared" si="8"/>
        <v>592.45000000000005</v>
      </c>
      <c r="I130" s="42">
        <f t="shared" si="7"/>
        <v>3021.4949999999999</v>
      </c>
      <c r="J130" s="12"/>
      <c r="K130" s="19" t="s">
        <v>341</v>
      </c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</row>
    <row r="131" spans="1:64" ht="42.2" customHeight="1">
      <c r="A131" s="4" t="s">
        <v>342</v>
      </c>
      <c r="B131" s="2" t="s">
        <v>18</v>
      </c>
      <c r="C131" s="5" t="s">
        <v>343</v>
      </c>
      <c r="D131" s="162" t="s">
        <v>344</v>
      </c>
      <c r="E131" s="5" t="s">
        <v>72</v>
      </c>
      <c r="F131" s="26">
        <f>17+6.6</f>
        <v>23.6</v>
      </c>
      <c r="G131" s="36">
        <v>734.27</v>
      </c>
      <c r="H131" s="42">
        <f t="shared" si="8"/>
        <v>734.27</v>
      </c>
      <c r="I131" s="42">
        <f t="shared" si="7"/>
        <v>17328.772000000001</v>
      </c>
      <c r="J131" s="12"/>
      <c r="K131" s="19" t="s">
        <v>345</v>
      </c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</row>
    <row r="132" spans="1:64" ht="30.95" customHeight="1">
      <c r="A132" s="4" t="s">
        <v>346</v>
      </c>
      <c r="B132" s="2" t="s">
        <v>18</v>
      </c>
      <c r="C132" s="5" t="s">
        <v>347</v>
      </c>
      <c r="D132" s="162" t="s">
        <v>348</v>
      </c>
      <c r="E132" s="5" t="s">
        <v>55</v>
      </c>
      <c r="F132" s="26">
        <v>13.2</v>
      </c>
      <c r="G132" s="36">
        <v>1023.59</v>
      </c>
      <c r="H132" s="42">
        <f t="shared" si="8"/>
        <v>1023.59</v>
      </c>
      <c r="I132" s="42">
        <f t="shared" si="7"/>
        <v>13511.387999999999</v>
      </c>
      <c r="J132" s="12"/>
      <c r="K132" s="19" t="s">
        <v>349</v>
      </c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</row>
    <row r="133" spans="1:64" ht="30.95" customHeight="1">
      <c r="A133" s="4" t="s">
        <v>350</v>
      </c>
      <c r="B133" s="2" t="s">
        <v>351</v>
      </c>
      <c r="C133" s="5" t="s">
        <v>352</v>
      </c>
      <c r="D133" s="162" t="s">
        <v>353</v>
      </c>
      <c r="E133" s="5" t="s">
        <v>21</v>
      </c>
      <c r="F133" s="26">
        <v>400</v>
      </c>
      <c r="G133" s="36">
        <v>16.25</v>
      </c>
      <c r="H133" s="42">
        <v>16.25</v>
      </c>
      <c r="I133" s="42">
        <f t="shared" si="7"/>
        <v>6500</v>
      </c>
      <c r="J133" s="12"/>
      <c r="K133" s="19" t="s">
        <v>354</v>
      </c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</row>
    <row r="134" spans="1:64" ht="30.95" customHeight="1">
      <c r="A134" s="4" t="s">
        <v>355</v>
      </c>
      <c r="B134" s="2" t="s">
        <v>351</v>
      </c>
      <c r="C134" s="5" t="s">
        <v>352</v>
      </c>
      <c r="D134" s="162" t="s">
        <v>356</v>
      </c>
      <c r="E134" s="5" t="s">
        <v>21</v>
      </c>
      <c r="F134" s="26">
        <v>800</v>
      </c>
      <c r="G134" s="36">
        <v>1.82</v>
      </c>
      <c r="H134" s="42">
        <v>1.82</v>
      </c>
      <c r="I134" s="42">
        <f t="shared" si="7"/>
        <v>1456</v>
      </c>
      <c r="J134" s="12"/>
      <c r="K134" s="19" t="s">
        <v>354</v>
      </c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</row>
    <row r="135" spans="1:64" ht="18.399999999999999" customHeight="1">
      <c r="A135" s="2"/>
      <c r="B135" s="2"/>
      <c r="C135" s="2"/>
      <c r="D135" s="2"/>
      <c r="E135" s="2"/>
      <c r="F135" s="27"/>
      <c r="G135" s="163"/>
      <c r="H135" s="163"/>
      <c r="I135" s="163"/>
    </row>
    <row r="136" spans="1:64" ht="20.65" customHeight="1">
      <c r="A136" s="112" t="s">
        <v>357</v>
      </c>
      <c r="B136" s="112"/>
      <c r="C136" s="112"/>
      <c r="D136" s="112"/>
      <c r="E136" s="112"/>
      <c r="F136" s="112"/>
      <c r="G136" s="112"/>
      <c r="H136" s="112"/>
      <c r="I136" s="48">
        <f>ROUND(SUM(I9+I18+I43+I49+I60+I69+I90+I119+I125),2)</f>
        <v>725422.23</v>
      </c>
    </row>
    <row r="137" spans="1:64" ht="18.399999999999999" customHeight="1">
      <c r="A137" s="29"/>
      <c r="B137" s="29"/>
      <c r="C137" s="29"/>
      <c r="D137" s="29"/>
      <c r="E137" s="29"/>
    </row>
    <row r="138" spans="1:64" ht="19.899999999999999" customHeight="1">
      <c r="A138" s="113" t="s">
        <v>358</v>
      </c>
      <c r="B138" s="113"/>
      <c r="C138" s="113"/>
      <c r="D138" s="113"/>
      <c r="E138" s="113"/>
      <c r="F138" s="113"/>
      <c r="G138" s="113"/>
      <c r="H138" s="113"/>
      <c r="I138" s="113"/>
    </row>
    <row r="139" spans="1:64" ht="19.899999999999999" customHeight="1">
      <c r="A139" s="109" t="s">
        <v>359</v>
      </c>
      <c r="B139" s="109"/>
      <c r="C139" s="109"/>
      <c r="D139" s="109"/>
      <c r="E139" s="109"/>
      <c r="F139" s="109"/>
      <c r="G139" s="109"/>
      <c r="H139" s="109"/>
      <c r="I139" s="109"/>
    </row>
    <row r="140" spans="1:64" ht="19.899999999999999" customHeight="1">
      <c r="A140" s="109" t="s">
        <v>360</v>
      </c>
      <c r="B140" s="109"/>
      <c r="C140" s="109"/>
      <c r="D140" s="109"/>
      <c r="E140" s="109"/>
      <c r="F140" s="109"/>
      <c r="G140" s="109"/>
      <c r="H140" s="109"/>
      <c r="I140" s="109"/>
    </row>
    <row r="141" spans="1:64" ht="18.399999999999999" customHeight="1">
      <c r="A141" s="29"/>
      <c r="B141" s="29"/>
      <c r="C141" s="29"/>
      <c r="D141" s="29"/>
      <c r="E141" s="29"/>
    </row>
    <row r="142" spans="1:64" ht="18.399999999999999" customHeight="1">
      <c r="A142" s="29"/>
      <c r="B142" s="29"/>
      <c r="C142" s="29"/>
      <c r="D142" s="29"/>
      <c r="E142" s="29"/>
    </row>
    <row r="143" spans="1:64" ht="18.399999999999999" customHeight="1">
      <c r="A143" s="29"/>
      <c r="B143" s="29"/>
      <c r="C143" s="29"/>
      <c r="D143" s="29"/>
      <c r="E143" s="29"/>
    </row>
    <row r="144" spans="1:64" ht="18.399999999999999" customHeight="1">
      <c r="A144" s="29"/>
      <c r="B144" s="29"/>
      <c r="C144" s="29"/>
      <c r="D144" s="29"/>
      <c r="E144" s="29"/>
    </row>
    <row r="145" spans="1:5" ht="18.399999999999999" customHeight="1">
      <c r="A145" s="29"/>
      <c r="B145" s="29"/>
      <c r="C145" s="29"/>
      <c r="D145" s="29"/>
      <c r="E145" s="29"/>
    </row>
    <row r="146" spans="1:5" ht="18.399999999999999" customHeight="1">
      <c r="A146" s="29"/>
      <c r="B146" s="29"/>
      <c r="C146" s="29"/>
      <c r="D146" s="29"/>
      <c r="E146" s="29"/>
    </row>
    <row r="147" spans="1:5" ht="18.399999999999999" customHeight="1">
      <c r="A147" s="29"/>
      <c r="B147" s="29"/>
      <c r="C147" s="29"/>
      <c r="D147" s="29"/>
      <c r="E147" s="29"/>
    </row>
    <row r="148" spans="1:5" ht="18.399999999999999" customHeight="1">
      <c r="A148" s="29"/>
      <c r="B148" s="29"/>
      <c r="C148" s="29"/>
      <c r="D148" s="29"/>
      <c r="E148" s="29"/>
    </row>
    <row r="149" spans="1:5" ht="18.399999999999999" customHeight="1">
      <c r="A149" s="29"/>
      <c r="B149" s="29"/>
      <c r="C149" s="29"/>
      <c r="D149" s="29"/>
      <c r="E149" s="29"/>
    </row>
    <row r="150" spans="1:5" ht="18.399999999999999" customHeight="1">
      <c r="A150" s="29"/>
      <c r="B150" s="29"/>
      <c r="C150" s="29"/>
      <c r="D150" s="29"/>
      <c r="E150" s="29"/>
    </row>
    <row r="151" spans="1:5" ht="18.399999999999999" customHeight="1">
      <c r="A151" s="29"/>
      <c r="B151" s="29"/>
      <c r="C151" s="29"/>
      <c r="D151" s="29"/>
      <c r="E151" s="29"/>
    </row>
    <row r="152" spans="1:5" ht="18.399999999999999" customHeight="1">
      <c r="A152" s="29"/>
      <c r="B152" s="29"/>
      <c r="C152" s="29"/>
      <c r="D152" s="29"/>
      <c r="E152" s="29"/>
    </row>
    <row r="153" spans="1:5" ht="18.399999999999999" customHeight="1">
      <c r="A153" s="29"/>
      <c r="B153" s="29"/>
      <c r="C153" s="29"/>
      <c r="D153" s="29"/>
      <c r="E153" s="29"/>
    </row>
    <row r="154" spans="1:5" ht="18.399999999999999" customHeight="1">
      <c r="A154" s="29"/>
      <c r="B154" s="29"/>
      <c r="C154" s="29"/>
      <c r="D154" s="29"/>
      <c r="E154" s="29"/>
    </row>
    <row r="155" spans="1:5" ht="18.399999999999999" customHeight="1">
      <c r="A155" s="29"/>
      <c r="B155" s="29"/>
      <c r="C155" s="29"/>
      <c r="D155" s="29"/>
      <c r="E155" s="29"/>
    </row>
    <row r="156" spans="1:5" ht="18.399999999999999" customHeight="1">
      <c r="A156" s="29"/>
      <c r="B156" s="29"/>
      <c r="C156" s="29"/>
      <c r="D156" s="29"/>
      <c r="E156" s="29"/>
    </row>
    <row r="157" spans="1:5" ht="18.399999999999999" customHeight="1">
      <c r="A157" s="29"/>
      <c r="B157" s="29"/>
      <c r="C157" s="29"/>
      <c r="D157" s="29"/>
      <c r="E157" s="29"/>
    </row>
    <row r="158" spans="1:5" ht="18.399999999999999" customHeight="1">
      <c r="A158" s="29"/>
      <c r="B158" s="29"/>
      <c r="C158" s="29"/>
      <c r="D158" s="29"/>
      <c r="E158" s="29"/>
    </row>
    <row r="159" spans="1:5" ht="18.399999999999999" customHeight="1">
      <c r="A159" s="29"/>
      <c r="B159" s="29"/>
      <c r="C159" s="29"/>
      <c r="D159" s="29"/>
      <c r="E159" s="29"/>
    </row>
    <row r="160" spans="1:5" ht="18.399999999999999" customHeight="1">
      <c r="A160" s="29"/>
      <c r="B160" s="29"/>
      <c r="C160" s="29"/>
      <c r="D160" s="29"/>
      <c r="E160" s="29"/>
    </row>
    <row r="161" spans="1:5" ht="18.399999999999999" customHeight="1">
      <c r="A161" s="29"/>
      <c r="B161" s="29"/>
      <c r="C161" s="29"/>
      <c r="D161" s="29"/>
      <c r="E161" s="29"/>
    </row>
    <row r="162" spans="1:5" ht="18.399999999999999" customHeight="1">
      <c r="A162" s="29"/>
      <c r="B162" s="29"/>
      <c r="C162" s="29"/>
      <c r="D162" s="29"/>
      <c r="E162" s="29"/>
    </row>
    <row r="163" spans="1:5" ht="18.399999999999999" customHeight="1">
      <c r="A163" s="29"/>
      <c r="B163" s="29"/>
      <c r="C163" s="29"/>
      <c r="D163" s="29"/>
      <c r="E163" s="29"/>
    </row>
    <row r="164" spans="1:5" ht="18.399999999999999" customHeight="1">
      <c r="A164" s="29"/>
      <c r="B164" s="29"/>
      <c r="C164" s="29"/>
      <c r="D164" s="29"/>
      <c r="E164" s="29"/>
    </row>
    <row r="165" spans="1:5" ht="18.399999999999999" customHeight="1">
      <c r="A165" s="29"/>
      <c r="B165" s="29"/>
      <c r="C165" s="29"/>
      <c r="D165" s="29"/>
      <c r="E165" s="29"/>
    </row>
    <row r="166" spans="1:5" ht="18.399999999999999" customHeight="1">
      <c r="A166" s="29"/>
      <c r="B166" s="29"/>
      <c r="C166" s="29"/>
      <c r="D166" s="29"/>
      <c r="E166" s="29"/>
    </row>
    <row r="167" spans="1:5" ht="18.399999999999999" customHeight="1">
      <c r="A167" s="29"/>
      <c r="B167" s="29"/>
      <c r="C167" s="29"/>
      <c r="D167" s="29"/>
      <c r="E167" s="29"/>
    </row>
    <row r="168" spans="1:5" ht="18.399999999999999" customHeight="1">
      <c r="A168" s="29"/>
      <c r="B168" s="29"/>
      <c r="C168" s="29"/>
      <c r="D168" s="29"/>
      <c r="E168" s="29"/>
    </row>
    <row r="169" spans="1:5" ht="18.399999999999999" customHeight="1">
      <c r="A169" s="29"/>
      <c r="B169" s="29"/>
      <c r="C169" s="29"/>
      <c r="D169" s="29"/>
      <c r="E169" s="29"/>
    </row>
    <row r="170" spans="1:5" ht="18.399999999999999" customHeight="1">
      <c r="A170" s="29"/>
      <c r="B170" s="29"/>
      <c r="C170" s="29"/>
      <c r="D170" s="29"/>
      <c r="E170" s="29"/>
    </row>
    <row r="171" spans="1:5" ht="18.399999999999999" customHeight="1">
      <c r="A171" s="29"/>
      <c r="B171" s="29"/>
      <c r="C171" s="29"/>
      <c r="D171" s="29"/>
      <c r="E171" s="29"/>
    </row>
    <row r="172" spans="1:5" ht="18.399999999999999" customHeight="1">
      <c r="A172" s="29"/>
      <c r="B172" s="29"/>
      <c r="C172" s="29"/>
      <c r="D172" s="29"/>
      <c r="E172" s="29"/>
    </row>
    <row r="173" spans="1:5" ht="18.399999999999999" customHeight="1">
      <c r="A173" s="29"/>
      <c r="B173" s="29"/>
      <c r="C173" s="29"/>
      <c r="D173" s="29"/>
      <c r="E173" s="29"/>
    </row>
    <row r="174" spans="1:5" ht="18.399999999999999" customHeight="1">
      <c r="A174" s="29"/>
      <c r="B174" s="29"/>
      <c r="C174" s="29"/>
      <c r="D174" s="29"/>
      <c r="E174" s="29"/>
    </row>
    <row r="175" spans="1:5" ht="18.399999999999999" customHeight="1">
      <c r="A175" s="29"/>
      <c r="B175" s="29"/>
      <c r="C175" s="29"/>
      <c r="D175" s="29"/>
      <c r="E175" s="29"/>
    </row>
    <row r="176" spans="1:5" ht="18.399999999999999" customHeight="1">
      <c r="A176" s="29"/>
      <c r="B176" s="29"/>
      <c r="C176" s="29"/>
      <c r="D176" s="29"/>
      <c r="E176" s="29"/>
    </row>
    <row r="177" spans="1:5" ht="18.399999999999999" customHeight="1">
      <c r="A177" s="29"/>
      <c r="B177" s="29"/>
      <c r="C177" s="29"/>
      <c r="D177" s="29"/>
      <c r="E177" s="29"/>
    </row>
    <row r="178" spans="1:5" ht="18.399999999999999" customHeight="1">
      <c r="A178" s="29"/>
      <c r="B178" s="29"/>
      <c r="C178" s="29"/>
      <c r="D178" s="29"/>
      <c r="E178" s="29"/>
    </row>
    <row r="179" spans="1:5" ht="18.399999999999999" customHeight="1">
      <c r="A179" s="29"/>
      <c r="B179" s="29"/>
      <c r="C179" s="29"/>
      <c r="D179" s="29"/>
      <c r="E179" s="29"/>
    </row>
    <row r="180" spans="1:5" ht="18.399999999999999" customHeight="1">
      <c r="A180" s="29"/>
      <c r="B180" s="29"/>
      <c r="C180" s="29"/>
      <c r="D180" s="29"/>
      <c r="E180" s="29"/>
    </row>
    <row r="181" spans="1:5" ht="18.399999999999999" customHeight="1">
      <c r="A181" s="29"/>
      <c r="B181" s="29"/>
      <c r="C181" s="29"/>
      <c r="D181" s="29"/>
      <c r="E181" s="29"/>
    </row>
    <row r="182" spans="1:5" ht="18.399999999999999" customHeight="1">
      <c r="A182" s="29"/>
      <c r="B182" s="29"/>
      <c r="C182" s="29"/>
      <c r="D182" s="29"/>
      <c r="E182" s="29"/>
    </row>
    <row r="183" spans="1:5" ht="18.399999999999999" customHeight="1">
      <c r="A183" s="29"/>
      <c r="B183" s="29"/>
      <c r="C183" s="29"/>
      <c r="D183" s="29"/>
      <c r="E183" s="29"/>
    </row>
    <row r="184" spans="1:5" ht="18.399999999999999" customHeight="1">
      <c r="A184" s="29"/>
      <c r="B184" s="29"/>
      <c r="C184" s="29"/>
      <c r="D184" s="29"/>
      <c r="E184" s="29"/>
    </row>
    <row r="185" spans="1:5" ht="18.399999999999999" customHeight="1">
      <c r="A185" s="29"/>
      <c r="B185" s="29"/>
      <c r="C185" s="29"/>
      <c r="D185" s="29"/>
      <c r="E185" s="29"/>
    </row>
    <row r="186" spans="1:5" ht="18.399999999999999" customHeight="1">
      <c r="A186" s="29"/>
      <c r="B186" s="29"/>
      <c r="C186" s="29"/>
      <c r="D186" s="29"/>
      <c r="E186" s="29"/>
    </row>
    <row r="187" spans="1:5" ht="18.399999999999999" customHeight="1">
      <c r="A187" s="29"/>
      <c r="B187" s="29"/>
      <c r="C187" s="29"/>
      <c r="D187" s="29"/>
      <c r="E187" s="29"/>
    </row>
    <row r="188" spans="1:5" ht="18.399999999999999" customHeight="1">
      <c r="A188" s="29"/>
      <c r="B188" s="29"/>
      <c r="C188" s="29"/>
      <c r="D188" s="29"/>
      <c r="E188" s="29"/>
    </row>
    <row r="189" spans="1:5" ht="18.399999999999999" customHeight="1">
      <c r="A189" s="29"/>
      <c r="B189" s="29"/>
      <c r="C189" s="29"/>
      <c r="D189" s="29"/>
      <c r="E189" s="29"/>
    </row>
    <row r="190" spans="1:5" ht="18.399999999999999" customHeight="1">
      <c r="A190" s="29"/>
      <c r="B190" s="29"/>
      <c r="C190" s="29"/>
      <c r="D190" s="29"/>
      <c r="E190" s="29"/>
    </row>
    <row r="191" spans="1:5" ht="18.399999999999999" customHeight="1">
      <c r="A191" s="29"/>
      <c r="B191" s="29"/>
      <c r="C191" s="29"/>
      <c r="D191" s="29"/>
      <c r="E191" s="29"/>
    </row>
    <row r="192" spans="1:5" ht="18.399999999999999" customHeight="1">
      <c r="A192" s="29"/>
      <c r="B192" s="29"/>
      <c r="C192" s="29"/>
      <c r="D192" s="29"/>
      <c r="E192" s="29"/>
    </row>
    <row r="193" spans="1:5" ht="18.399999999999999" customHeight="1">
      <c r="A193" s="29"/>
      <c r="B193" s="29"/>
      <c r="C193" s="29"/>
      <c r="D193" s="29"/>
      <c r="E193" s="29"/>
    </row>
    <row r="194" spans="1:5" ht="18.399999999999999" customHeight="1">
      <c r="A194" s="29"/>
      <c r="B194" s="29"/>
      <c r="C194" s="29"/>
      <c r="D194" s="29"/>
      <c r="E194" s="29"/>
    </row>
    <row r="195" spans="1:5" ht="18.399999999999999" customHeight="1">
      <c r="A195" s="29"/>
      <c r="B195" s="29"/>
      <c r="C195" s="29"/>
      <c r="D195" s="29"/>
      <c r="E195" s="29"/>
    </row>
    <row r="196" spans="1:5" ht="18.399999999999999" customHeight="1">
      <c r="A196" s="29"/>
      <c r="B196" s="29"/>
      <c r="C196" s="29"/>
      <c r="D196" s="29"/>
      <c r="E196" s="29"/>
    </row>
    <row r="197" spans="1:5" ht="18.399999999999999" customHeight="1">
      <c r="A197" s="29"/>
      <c r="B197" s="29"/>
      <c r="C197" s="29"/>
      <c r="D197" s="29"/>
      <c r="E197" s="29"/>
    </row>
    <row r="198" spans="1:5" ht="18.399999999999999" customHeight="1">
      <c r="A198" s="29"/>
      <c r="B198" s="29"/>
      <c r="C198" s="29"/>
      <c r="D198" s="29"/>
      <c r="E198" s="29"/>
    </row>
    <row r="199" spans="1:5" ht="18.399999999999999" customHeight="1">
      <c r="A199" s="29"/>
      <c r="B199" s="29"/>
      <c r="C199" s="29"/>
      <c r="D199" s="29"/>
      <c r="E199" s="29"/>
    </row>
    <row r="200" spans="1:5" ht="18.399999999999999" customHeight="1">
      <c r="A200" s="29"/>
      <c r="B200" s="29"/>
      <c r="C200" s="29"/>
      <c r="D200" s="29"/>
      <c r="E200" s="29"/>
    </row>
    <row r="201" spans="1:5" ht="18.399999999999999" customHeight="1">
      <c r="A201" s="29"/>
      <c r="B201" s="29"/>
      <c r="C201" s="29"/>
      <c r="D201" s="29"/>
      <c r="E201" s="29"/>
    </row>
    <row r="202" spans="1:5" ht="18.399999999999999" customHeight="1">
      <c r="A202" s="29"/>
      <c r="B202" s="29"/>
      <c r="C202" s="29"/>
      <c r="D202" s="29"/>
      <c r="E202" s="29"/>
    </row>
    <row r="203" spans="1:5" ht="18.399999999999999" customHeight="1">
      <c r="A203" s="29"/>
      <c r="B203" s="29"/>
      <c r="C203" s="29"/>
      <c r="D203" s="29"/>
      <c r="E203" s="29"/>
    </row>
    <row r="204" spans="1:5" ht="18.399999999999999" customHeight="1">
      <c r="A204" s="29"/>
      <c r="B204" s="29"/>
      <c r="C204" s="29"/>
      <c r="D204" s="29"/>
      <c r="E204" s="29"/>
    </row>
    <row r="205" spans="1:5" ht="18.399999999999999" customHeight="1">
      <c r="A205" s="29"/>
      <c r="B205" s="29"/>
      <c r="C205" s="29"/>
      <c r="D205" s="29"/>
      <c r="E205" s="29"/>
    </row>
    <row r="206" spans="1:5" ht="18.399999999999999" customHeight="1">
      <c r="A206" s="29"/>
      <c r="B206" s="29"/>
      <c r="C206" s="29"/>
      <c r="D206" s="29"/>
      <c r="E206" s="29"/>
    </row>
    <row r="207" spans="1:5" ht="18.399999999999999" customHeight="1">
      <c r="A207" s="29"/>
      <c r="B207" s="29"/>
      <c r="C207" s="29"/>
      <c r="D207" s="29"/>
      <c r="E207" s="29"/>
    </row>
    <row r="208" spans="1:5" ht="18.399999999999999" customHeight="1">
      <c r="A208" s="29"/>
      <c r="B208" s="29"/>
      <c r="C208" s="29"/>
      <c r="D208" s="29"/>
      <c r="E208" s="29"/>
    </row>
    <row r="209" spans="1:5" ht="18.399999999999999" customHeight="1">
      <c r="A209" s="29"/>
      <c r="B209" s="29"/>
      <c r="C209" s="29"/>
      <c r="D209" s="29"/>
      <c r="E209" s="29"/>
    </row>
    <row r="210" spans="1:5" ht="18.399999999999999" customHeight="1">
      <c r="A210" s="29"/>
      <c r="B210" s="29"/>
      <c r="C210" s="29"/>
      <c r="D210" s="29"/>
      <c r="E210" s="29"/>
    </row>
    <row r="211" spans="1:5" ht="18.399999999999999" customHeight="1">
      <c r="A211" s="29"/>
      <c r="B211" s="29"/>
      <c r="C211" s="29"/>
      <c r="D211" s="29"/>
      <c r="E211" s="29"/>
    </row>
    <row r="212" spans="1:5" ht="18.399999999999999" customHeight="1">
      <c r="A212" s="29"/>
      <c r="B212" s="29"/>
      <c r="C212" s="29"/>
      <c r="D212" s="29"/>
      <c r="E212" s="29"/>
    </row>
    <row r="213" spans="1:5" ht="18.399999999999999" customHeight="1">
      <c r="A213" s="29"/>
      <c r="B213" s="29"/>
      <c r="C213" s="29"/>
      <c r="D213" s="29"/>
      <c r="E213" s="29"/>
    </row>
    <row r="214" spans="1:5" ht="18.399999999999999" customHeight="1">
      <c r="A214" s="29"/>
      <c r="B214" s="29"/>
      <c r="C214" s="29"/>
      <c r="D214" s="29"/>
      <c r="E214" s="29"/>
    </row>
    <row r="215" spans="1:5" ht="18.399999999999999" customHeight="1">
      <c r="A215" s="29"/>
      <c r="B215" s="29"/>
      <c r="C215" s="29"/>
      <c r="D215" s="29"/>
      <c r="E215" s="29"/>
    </row>
    <row r="216" spans="1:5" ht="18.399999999999999" customHeight="1">
      <c r="A216" s="29"/>
      <c r="B216" s="29"/>
      <c r="C216" s="29"/>
      <c r="D216" s="29"/>
      <c r="E216" s="29"/>
    </row>
    <row r="217" spans="1:5" ht="18.399999999999999" customHeight="1">
      <c r="A217" s="29"/>
      <c r="B217" s="29"/>
      <c r="C217" s="29"/>
      <c r="D217" s="29"/>
      <c r="E217" s="29"/>
    </row>
    <row r="218" spans="1:5" ht="18.399999999999999" customHeight="1">
      <c r="A218" s="29"/>
      <c r="B218" s="29"/>
      <c r="C218" s="29"/>
      <c r="D218" s="29"/>
      <c r="E218" s="29"/>
    </row>
    <row r="219" spans="1:5" ht="18.399999999999999" customHeight="1">
      <c r="A219" s="29"/>
      <c r="B219" s="29"/>
      <c r="C219" s="29"/>
      <c r="D219" s="29"/>
      <c r="E219" s="29"/>
    </row>
    <row r="220" spans="1:5" ht="18.399999999999999" customHeight="1">
      <c r="A220" s="29"/>
      <c r="B220" s="29"/>
      <c r="C220" s="29"/>
      <c r="D220" s="29"/>
      <c r="E220" s="29"/>
    </row>
    <row r="221" spans="1:5" ht="18.399999999999999" customHeight="1">
      <c r="A221" s="29"/>
      <c r="B221" s="29"/>
      <c r="C221" s="29"/>
      <c r="D221" s="29"/>
      <c r="E221" s="29"/>
    </row>
    <row r="222" spans="1:5" ht="18.399999999999999" customHeight="1">
      <c r="A222" s="29"/>
      <c r="B222" s="29"/>
      <c r="C222" s="29"/>
      <c r="D222" s="29"/>
      <c r="E222" s="29"/>
    </row>
    <row r="223" spans="1:5" ht="18.399999999999999" customHeight="1">
      <c r="A223" s="29"/>
      <c r="B223" s="29"/>
      <c r="C223" s="29"/>
      <c r="D223" s="29"/>
      <c r="E223" s="29"/>
    </row>
    <row r="224" spans="1:5" ht="18.399999999999999" customHeight="1">
      <c r="A224" s="29"/>
      <c r="B224" s="29"/>
      <c r="C224" s="29"/>
      <c r="D224" s="29"/>
      <c r="E224" s="29"/>
    </row>
    <row r="225" spans="1:5" ht="18.399999999999999" customHeight="1">
      <c r="A225" s="29"/>
      <c r="B225" s="29"/>
      <c r="C225" s="29"/>
      <c r="D225" s="29"/>
      <c r="E225" s="29"/>
    </row>
    <row r="226" spans="1:5" ht="18.399999999999999" customHeight="1">
      <c r="A226" s="29"/>
      <c r="B226" s="29"/>
      <c r="C226" s="29"/>
      <c r="D226" s="29"/>
      <c r="E226" s="29"/>
    </row>
    <row r="227" spans="1:5" ht="18.399999999999999" customHeight="1">
      <c r="A227" s="29"/>
      <c r="B227" s="29"/>
      <c r="C227" s="29"/>
      <c r="D227" s="29"/>
      <c r="E227" s="29"/>
    </row>
    <row r="228" spans="1:5" ht="18.399999999999999" customHeight="1">
      <c r="A228" s="29"/>
      <c r="B228" s="29"/>
      <c r="C228" s="29"/>
      <c r="D228" s="29"/>
      <c r="E228" s="29"/>
    </row>
    <row r="229" spans="1:5" ht="18.399999999999999" customHeight="1">
      <c r="A229" s="29"/>
      <c r="B229" s="29"/>
      <c r="C229" s="29"/>
      <c r="D229" s="29"/>
      <c r="E229" s="29"/>
    </row>
    <row r="230" spans="1:5" ht="18.399999999999999" customHeight="1">
      <c r="A230" s="29"/>
      <c r="B230" s="29"/>
      <c r="C230" s="29"/>
      <c r="D230" s="29"/>
      <c r="E230" s="29"/>
    </row>
    <row r="231" spans="1:5" ht="18.399999999999999" customHeight="1">
      <c r="A231" s="29"/>
      <c r="B231" s="29"/>
      <c r="C231" s="29"/>
      <c r="D231" s="29"/>
      <c r="E231" s="29"/>
    </row>
    <row r="232" spans="1:5" ht="18.399999999999999" customHeight="1">
      <c r="A232" s="29"/>
      <c r="B232" s="29"/>
      <c r="C232" s="29"/>
      <c r="D232" s="29"/>
      <c r="E232" s="29"/>
    </row>
    <row r="233" spans="1:5" ht="18.399999999999999" customHeight="1">
      <c r="A233" s="29"/>
      <c r="B233" s="29"/>
      <c r="C233" s="29"/>
      <c r="D233" s="29"/>
      <c r="E233" s="29"/>
    </row>
    <row r="234" spans="1:5" ht="18.399999999999999" customHeight="1">
      <c r="A234" s="29"/>
      <c r="B234" s="29"/>
      <c r="C234" s="29"/>
      <c r="D234" s="29"/>
      <c r="E234" s="29"/>
    </row>
    <row r="235" spans="1:5" ht="18.399999999999999" customHeight="1">
      <c r="A235" s="29"/>
      <c r="B235" s="29"/>
      <c r="C235" s="29"/>
      <c r="D235" s="29"/>
      <c r="E235" s="29"/>
    </row>
    <row r="236" spans="1:5" ht="18.399999999999999" customHeight="1">
      <c r="A236" s="29"/>
      <c r="B236" s="29"/>
      <c r="C236" s="29"/>
      <c r="D236" s="29"/>
      <c r="E236" s="29"/>
    </row>
    <row r="237" spans="1:5" ht="18.399999999999999" customHeight="1">
      <c r="A237" s="29"/>
      <c r="B237" s="29"/>
      <c r="C237" s="29"/>
      <c r="D237" s="29"/>
      <c r="E237" s="29"/>
    </row>
    <row r="238" spans="1:5" ht="18.399999999999999" customHeight="1">
      <c r="A238" s="29"/>
      <c r="B238" s="29"/>
      <c r="C238" s="29"/>
      <c r="D238" s="29"/>
      <c r="E238" s="29"/>
    </row>
    <row r="239" spans="1:5" ht="18.399999999999999" customHeight="1">
      <c r="A239" s="29"/>
      <c r="B239" s="29"/>
      <c r="C239" s="29"/>
      <c r="D239" s="29"/>
      <c r="E239" s="29"/>
    </row>
    <row r="240" spans="1:5" ht="18.399999999999999" customHeight="1">
      <c r="A240" s="29"/>
      <c r="B240" s="29"/>
      <c r="C240" s="29"/>
      <c r="D240" s="29"/>
      <c r="E240" s="29"/>
    </row>
    <row r="241" spans="1:5" ht="18.399999999999999" customHeight="1">
      <c r="A241" s="29"/>
      <c r="B241" s="29"/>
      <c r="C241" s="29"/>
      <c r="D241" s="29"/>
      <c r="E241" s="29"/>
    </row>
    <row r="242" spans="1:5" ht="18.399999999999999" customHeight="1">
      <c r="A242" s="29"/>
      <c r="B242" s="29"/>
      <c r="C242" s="29"/>
      <c r="D242" s="29"/>
      <c r="E242" s="29"/>
    </row>
    <row r="243" spans="1:5" ht="18.399999999999999" customHeight="1">
      <c r="A243" s="29"/>
      <c r="B243" s="29"/>
      <c r="C243" s="29"/>
      <c r="D243" s="29"/>
      <c r="E243" s="29"/>
    </row>
    <row r="244" spans="1:5" ht="18.399999999999999" customHeight="1">
      <c r="A244" s="29"/>
      <c r="B244" s="29"/>
      <c r="C244" s="29"/>
      <c r="D244" s="29"/>
      <c r="E244" s="29"/>
    </row>
    <row r="245" spans="1:5" ht="18.399999999999999" customHeight="1">
      <c r="A245" s="29"/>
      <c r="B245" s="29"/>
      <c r="C245" s="29"/>
      <c r="D245" s="29"/>
      <c r="E245" s="29"/>
    </row>
    <row r="246" spans="1:5" ht="18.399999999999999" customHeight="1">
      <c r="A246" s="29"/>
      <c r="B246" s="29"/>
      <c r="C246" s="29"/>
      <c r="D246" s="29"/>
      <c r="E246" s="29"/>
    </row>
    <row r="247" spans="1:5" ht="18.399999999999999" customHeight="1">
      <c r="A247" s="29"/>
      <c r="B247" s="29"/>
      <c r="C247" s="29"/>
      <c r="D247" s="29"/>
      <c r="E247" s="29"/>
    </row>
    <row r="248" spans="1:5" ht="18.399999999999999" customHeight="1">
      <c r="A248" s="29"/>
      <c r="B248" s="29"/>
      <c r="C248" s="29"/>
      <c r="D248" s="29"/>
      <c r="E248" s="29"/>
    </row>
    <row r="249" spans="1:5" ht="18.399999999999999" customHeight="1">
      <c r="A249" s="29"/>
      <c r="B249" s="29"/>
      <c r="C249" s="29"/>
      <c r="D249" s="29"/>
      <c r="E249" s="29"/>
    </row>
    <row r="250" spans="1:5" ht="18.399999999999999" customHeight="1">
      <c r="A250" s="29"/>
      <c r="B250" s="29"/>
      <c r="C250" s="29"/>
      <c r="D250" s="29"/>
      <c r="E250" s="29"/>
    </row>
    <row r="251" spans="1:5" ht="18.399999999999999" customHeight="1">
      <c r="A251" s="29"/>
      <c r="B251" s="29"/>
      <c r="C251" s="29"/>
      <c r="D251" s="29"/>
      <c r="E251" s="29"/>
    </row>
    <row r="252" spans="1:5" ht="18.399999999999999" customHeight="1">
      <c r="A252" s="29"/>
      <c r="B252" s="29"/>
      <c r="C252" s="29"/>
      <c r="D252" s="29"/>
      <c r="E252" s="29"/>
    </row>
    <row r="253" spans="1:5" ht="18.399999999999999" customHeight="1">
      <c r="A253" s="29"/>
      <c r="B253" s="29"/>
      <c r="C253" s="29"/>
      <c r="D253" s="29"/>
      <c r="E253" s="29"/>
    </row>
    <row r="254" spans="1:5" ht="18.399999999999999" customHeight="1">
      <c r="A254" s="29"/>
      <c r="B254" s="29"/>
      <c r="C254" s="29"/>
      <c r="D254" s="29"/>
      <c r="E254" s="29"/>
    </row>
    <row r="255" spans="1:5" ht="18.399999999999999" customHeight="1">
      <c r="A255" s="29"/>
      <c r="B255" s="29"/>
      <c r="C255" s="29"/>
      <c r="D255" s="29"/>
      <c r="E255" s="29"/>
    </row>
    <row r="256" spans="1:5" ht="18.399999999999999" customHeight="1">
      <c r="A256" s="29"/>
      <c r="B256" s="29"/>
      <c r="C256" s="29"/>
      <c r="D256" s="29"/>
      <c r="E256" s="29"/>
    </row>
    <row r="257" spans="1:5" ht="18.399999999999999" customHeight="1">
      <c r="A257" s="29"/>
      <c r="B257" s="29"/>
      <c r="C257" s="29"/>
      <c r="D257" s="29"/>
      <c r="E257" s="29"/>
    </row>
    <row r="258" spans="1:5" ht="18.399999999999999" customHeight="1">
      <c r="A258" s="29"/>
      <c r="B258" s="29"/>
      <c r="C258" s="29"/>
      <c r="D258" s="29"/>
      <c r="E258" s="29"/>
    </row>
    <row r="259" spans="1:5" ht="18.399999999999999" customHeight="1">
      <c r="A259" s="29"/>
      <c r="B259" s="29"/>
      <c r="C259" s="29"/>
      <c r="D259" s="29"/>
      <c r="E259" s="29"/>
    </row>
    <row r="260" spans="1:5" ht="18.399999999999999" customHeight="1">
      <c r="A260" s="29"/>
      <c r="B260" s="29"/>
      <c r="C260" s="29"/>
      <c r="D260" s="29"/>
      <c r="E260" s="29"/>
    </row>
    <row r="261" spans="1:5" ht="18.399999999999999" customHeight="1">
      <c r="A261" s="29"/>
      <c r="B261" s="29"/>
      <c r="C261" s="29"/>
      <c r="D261" s="29"/>
      <c r="E261" s="29"/>
    </row>
    <row r="262" spans="1:5" ht="18.399999999999999" customHeight="1">
      <c r="A262" s="29"/>
      <c r="B262" s="29"/>
      <c r="C262" s="29"/>
      <c r="D262" s="29"/>
      <c r="E262" s="29"/>
    </row>
    <row r="263" spans="1:5" ht="18.399999999999999" customHeight="1">
      <c r="A263" s="29"/>
      <c r="B263" s="29"/>
      <c r="C263" s="29"/>
      <c r="D263" s="29"/>
      <c r="E263" s="29"/>
    </row>
    <row r="264" spans="1:5" ht="18.399999999999999" customHeight="1">
      <c r="A264" s="29"/>
      <c r="B264" s="29"/>
      <c r="C264" s="29"/>
      <c r="D264" s="29"/>
      <c r="E264" s="29"/>
    </row>
    <row r="265" spans="1:5" ht="18.399999999999999" customHeight="1">
      <c r="A265" s="29"/>
      <c r="B265" s="29"/>
      <c r="C265" s="29"/>
      <c r="D265" s="29"/>
      <c r="E265" s="29"/>
    </row>
    <row r="266" spans="1:5" ht="18.399999999999999" customHeight="1">
      <c r="A266" s="29"/>
      <c r="B266" s="29"/>
      <c r="C266" s="29"/>
      <c r="D266" s="29"/>
      <c r="E266" s="29"/>
    </row>
    <row r="267" spans="1:5" ht="18.399999999999999" customHeight="1">
      <c r="A267" s="29"/>
      <c r="B267" s="29"/>
      <c r="C267" s="29"/>
      <c r="D267" s="29"/>
      <c r="E267" s="29"/>
    </row>
    <row r="268" spans="1:5" ht="18.399999999999999" customHeight="1">
      <c r="A268" s="29"/>
      <c r="B268" s="29"/>
      <c r="C268" s="29"/>
      <c r="D268" s="29"/>
      <c r="E268" s="29"/>
    </row>
    <row r="269" spans="1:5" ht="18.399999999999999" customHeight="1">
      <c r="A269" s="29"/>
      <c r="B269" s="29"/>
      <c r="C269" s="29"/>
      <c r="D269" s="29"/>
      <c r="E269" s="29"/>
    </row>
    <row r="270" spans="1:5" ht="18.399999999999999" customHeight="1">
      <c r="A270" s="29"/>
      <c r="B270" s="29"/>
      <c r="C270" s="29"/>
      <c r="D270" s="29"/>
      <c r="E270" s="29"/>
    </row>
    <row r="271" spans="1:5" ht="18.399999999999999" customHeight="1">
      <c r="A271" s="29"/>
      <c r="B271" s="29"/>
      <c r="C271" s="29"/>
      <c r="D271" s="29"/>
      <c r="E271" s="29"/>
    </row>
    <row r="272" spans="1:5" ht="18.399999999999999" customHeight="1">
      <c r="A272" s="29"/>
      <c r="B272" s="29"/>
      <c r="C272" s="29"/>
      <c r="D272" s="29"/>
      <c r="E272" s="29"/>
    </row>
    <row r="273" spans="1:5" ht="18.399999999999999" customHeight="1">
      <c r="A273" s="29"/>
      <c r="B273" s="29"/>
      <c r="C273" s="29"/>
      <c r="D273" s="29"/>
      <c r="E273" s="29"/>
    </row>
    <row r="274" spans="1:5" ht="18.399999999999999" customHeight="1">
      <c r="A274" s="29"/>
      <c r="B274" s="29"/>
      <c r="C274" s="29"/>
      <c r="D274" s="29"/>
      <c r="E274" s="29"/>
    </row>
    <row r="275" spans="1:5" ht="18.399999999999999" customHeight="1">
      <c r="A275" s="29"/>
      <c r="B275" s="29"/>
      <c r="C275" s="29"/>
      <c r="D275" s="29"/>
      <c r="E275" s="29"/>
    </row>
    <row r="276" spans="1:5" ht="18.399999999999999" customHeight="1">
      <c r="A276" s="29"/>
      <c r="B276" s="29"/>
      <c r="C276" s="29"/>
      <c r="D276" s="29"/>
      <c r="E276" s="29"/>
    </row>
    <row r="277" spans="1:5" ht="18.399999999999999" customHeight="1">
      <c r="A277" s="29"/>
      <c r="B277" s="29"/>
      <c r="C277" s="29"/>
      <c r="D277" s="29"/>
      <c r="E277" s="29"/>
    </row>
    <row r="278" spans="1:5" ht="18.399999999999999" customHeight="1">
      <c r="A278" s="29"/>
      <c r="B278" s="29"/>
      <c r="C278" s="29"/>
      <c r="D278" s="29"/>
      <c r="E278" s="29"/>
    </row>
    <row r="279" spans="1:5" ht="18.399999999999999" customHeight="1">
      <c r="A279" s="29"/>
      <c r="B279" s="29"/>
      <c r="C279" s="29"/>
      <c r="D279" s="29"/>
      <c r="E279" s="29"/>
    </row>
    <row r="280" spans="1:5" ht="18.399999999999999" customHeight="1">
      <c r="A280" s="29"/>
      <c r="B280" s="29"/>
      <c r="C280" s="29"/>
      <c r="D280" s="29"/>
      <c r="E280" s="29"/>
    </row>
    <row r="281" spans="1:5" ht="18.399999999999999" customHeight="1">
      <c r="A281" s="29"/>
      <c r="B281" s="29"/>
      <c r="C281" s="29"/>
      <c r="D281" s="29"/>
      <c r="E281" s="29"/>
    </row>
    <row r="282" spans="1:5" ht="18.399999999999999" customHeight="1">
      <c r="A282" s="29"/>
      <c r="B282" s="29"/>
      <c r="C282" s="29"/>
      <c r="D282" s="29"/>
      <c r="E282" s="29"/>
    </row>
    <row r="283" spans="1:5" ht="18.399999999999999" customHeight="1">
      <c r="A283" s="29"/>
      <c r="B283" s="29"/>
      <c r="C283" s="29"/>
      <c r="D283" s="29"/>
      <c r="E283" s="29"/>
    </row>
    <row r="284" spans="1:5" ht="18.399999999999999" customHeight="1">
      <c r="A284" s="29"/>
      <c r="B284" s="29"/>
      <c r="C284" s="29"/>
      <c r="D284" s="29"/>
      <c r="E284" s="29"/>
    </row>
    <row r="285" spans="1:5" ht="18.399999999999999" customHeight="1">
      <c r="A285" s="29"/>
      <c r="B285" s="29"/>
      <c r="C285" s="29"/>
      <c r="D285" s="29"/>
      <c r="E285" s="29"/>
    </row>
    <row r="286" spans="1:5" ht="18.399999999999999" customHeight="1">
      <c r="A286" s="29"/>
      <c r="B286" s="29"/>
      <c r="C286" s="29"/>
      <c r="D286" s="29"/>
      <c r="E286" s="29"/>
    </row>
    <row r="287" spans="1:5" ht="18.399999999999999" customHeight="1">
      <c r="A287" s="29"/>
      <c r="B287" s="29"/>
      <c r="C287" s="29"/>
      <c r="D287" s="29"/>
      <c r="E287" s="29"/>
    </row>
    <row r="288" spans="1:5" ht="18.399999999999999" customHeight="1">
      <c r="A288" s="29"/>
      <c r="B288" s="29"/>
      <c r="C288" s="29"/>
      <c r="D288" s="29"/>
      <c r="E288" s="29"/>
    </row>
    <row r="289" spans="1:5" ht="18.399999999999999" customHeight="1">
      <c r="A289" s="29"/>
      <c r="B289" s="29"/>
      <c r="C289" s="29"/>
      <c r="D289" s="29"/>
      <c r="E289" s="29"/>
    </row>
    <row r="290" spans="1:5" ht="18.399999999999999" customHeight="1">
      <c r="A290" s="29"/>
      <c r="B290" s="29"/>
      <c r="C290" s="29"/>
      <c r="D290" s="29"/>
      <c r="E290" s="29"/>
    </row>
    <row r="291" spans="1:5" ht="18.399999999999999" customHeight="1">
      <c r="A291" s="29"/>
      <c r="B291" s="29"/>
      <c r="C291" s="29"/>
      <c r="D291" s="29"/>
      <c r="E291" s="29"/>
    </row>
    <row r="292" spans="1:5" ht="18.399999999999999" customHeight="1">
      <c r="A292" s="29"/>
      <c r="B292" s="29"/>
      <c r="C292" s="29"/>
      <c r="D292" s="29"/>
      <c r="E292" s="29"/>
    </row>
    <row r="293" spans="1:5" ht="18.399999999999999" customHeight="1">
      <c r="A293" s="29"/>
      <c r="B293" s="29"/>
      <c r="C293" s="29"/>
      <c r="D293" s="29"/>
      <c r="E293" s="29"/>
    </row>
    <row r="294" spans="1:5" ht="18.399999999999999" customHeight="1">
      <c r="A294" s="29"/>
      <c r="B294" s="29"/>
      <c r="C294" s="29"/>
      <c r="D294" s="29"/>
      <c r="E294" s="29"/>
    </row>
    <row r="295" spans="1:5" ht="18.399999999999999" customHeight="1">
      <c r="A295" s="29"/>
      <c r="B295" s="29"/>
      <c r="C295" s="29"/>
      <c r="D295" s="29"/>
      <c r="E295" s="29"/>
    </row>
    <row r="296" spans="1:5" ht="18.399999999999999" customHeight="1">
      <c r="A296" s="29"/>
      <c r="B296" s="29"/>
      <c r="C296" s="29"/>
      <c r="D296" s="29"/>
      <c r="E296" s="29"/>
    </row>
    <row r="297" spans="1:5" ht="18.399999999999999" customHeight="1">
      <c r="A297" s="29"/>
      <c r="B297" s="29"/>
      <c r="C297" s="29"/>
      <c r="D297" s="29"/>
      <c r="E297" s="29"/>
    </row>
    <row r="298" spans="1:5" ht="18.399999999999999" customHeight="1">
      <c r="A298" s="29"/>
      <c r="B298" s="29"/>
      <c r="C298" s="29"/>
      <c r="D298" s="29"/>
      <c r="E298" s="29"/>
    </row>
    <row r="299" spans="1:5" ht="18.399999999999999" customHeight="1">
      <c r="A299" s="29"/>
      <c r="B299" s="29"/>
      <c r="C299" s="29"/>
      <c r="D299" s="29"/>
      <c r="E299" s="29"/>
    </row>
    <row r="300" spans="1:5" ht="18.399999999999999" customHeight="1">
      <c r="A300" s="29"/>
      <c r="B300" s="29"/>
      <c r="C300" s="29"/>
      <c r="D300" s="29"/>
      <c r="E300" s="29"/>
    </row>
    <row r="301" spans="1:5" ht="18.399999999999999" customHeight="1">
      <c r="A301" s="29"/>
      <c r="B301" s="29"/>
      <c r="C301" s="29"/>
      <c r="D301" s="29"/>
      <c r="E301" s="29"/>
    </row>
    <row r="302" spans="1:5" ht="18.399999999999999" customHeight="1">
      <c r="A302" s="29"/>
      <c r="B302" s="29"/>
      <c r="C302" s="29"/>
      <c r="D302" s="29"/>
      <c r="E302" s="29"/>
    </row>
    <row r="303" spans="1:5" ht="18.399999999999999" customHeight="1">
      <c r="A303" s="29"/>
      <c r="B303" s="29"/>
      <c r="C303" s="29"/>
      <c r="D303" s="29"/>
      <c r="E303" s="29"/>
    </row>
    <row r="304" spans="1:5" ht="18.399999999999999" customHeight="1">
      <c r="A304" s="29"/>
      <c r="B304" s="29"/>
      <c r="C304" s="29"/>
      <c r="D304" s="29"/>
      <c r="E304" s="29"/>
    </row>
    <row r="305" spans="1:5" ht="18.399999999999999" customHeight="1">
      <c r="A305" s="29"/>
      <c r="B305" s="29"/>
      <c r="C305" s="29"/>
      <c r="D305" s="29"/>
      <c r="E305" s="29"/>
    </row>
    <row r="306" spans="1:5" ht="18.399999999999999" customHeight="1">
      <c r="A306" s="29"/>
      <c r="B306" s="29"/>
      <c r="C306" s="29"/>
      <c r="D306" s="29"/>
      <c r="E306" s="29"/>
    </row>
    <row r="307" spans="1:5" ht="18.399999999999999" customHeight="1">
      <c r="A307" s="29"/>
      <c r="B307" s="29"/>
      <c r="C307" s="29"/>
      <c r="D307" s="29"/>
      <c r="E307" s="29"/>
    </row>
    <row r="308" spans="1:5" ht="18.399999999999999" customHeight="1">
      <c r="A308" s="29"/>
      <c r="B308" s="29"/>
      <c r="C308" s="29"/>
      <c r="D308" s="29"/>
      <c r="E308" s="29"/>
    </row>
    <row r="309" spans="1:5" ht="18.399999999999999" customHeight="1">
      <c r="A309" s="29"/>
      <c r="B309" s="29"/>
      <c r="C309" s="29"/>
      <c r="D309" s="29"/>
      <c r="E309" s="29"/>
    </row>
    <row r="310" spans="1:5" ht="18.399999999999999" customHeight="1">
      <c r="A310" s="29"/>
      <c r="B310" s="29"/>
      <c r="C310" s="29"/>
      <c r="D310" s="29"/>
      <c r="E310" s="29"/>
    </row>
    <row r="311" spans="1:5" ht="18.399999999999999" customHeight="1">
      <c r="A311" s="29"/>
      <c r="B311" s="29"/>
      <c r="C311" s="29"/>
      <c r="D311" s="29"/>
      <c r="E311" s="29"/>
    </row>
    <row r="312" spans="1:5" ht="18.399999999999999" customHeight="1">
      <c r="A312" s="29"/>
      <c r="B312" s="29"/>
      <c r="C312" s="29"/>
      <c r="D312" s="29"/>
      <c r="E312" s="29"/>
    </row>
    <row r="313" spans="1:5" ht="18.399999999999999" customHeight="1">
      <c r="A313" s="29"/>
      <c r="B313" s="29"/>
      <c r="C313" s="29"/>
      <c r="D313" s="29"/>
      <c r="E313" s="29"/>
    </row>
    <row r="314" spans="1:5" ht="18.399999999999999" customHeight="1">
      <c r="A314" s="29"/>
      <c r="B314" s="29"/>
      <c r="C314" s="29"/>
      <c r="D314" s="29"/>
      <c r="E314" s="29"/>
    </row>
    <row r="315" spans="1:5" ht="18.399999999999999" customHeight="1">
      <c r="A315" s="29"/>
      <c r="B315" s="29"/>
      <c r="C315" s="29"/>
      <c r="D315" s="29"/>
      <c r="E315" s="29"/>
    </row>
    <row r="316" spans="1:5" ht="18.399999999999999" customHeight="1">
      <c r="A316" s="29"/>
      <c r="B316" s="29"/>
      <c r="C316" s="29"/>
      <c r="D316" s="29"/>
      <c r="E316" s="29"/>
    </row>
    <row r="317" spans="1:5" ht="18.399999999999999" customHeight="1">
      <c r="A317" s="29"/>
      <c r="B317" s="29"/>
      <c r="C317" s="29"/>
      <c r="D317" s="29"/>
      <c r="E317" s="29"/>
    </row>
    <row r="318" spans="1:5" ht="18.399999999999999" customHeight="1">
      <c r="A318" s="29"/>
      <c r="B318" s="29"/>
      <c r="C318" s="29"/>
      <c r="D318" s="29"/>
      <c r="E318" s="29"/>
    </row>
    <row r="319" spans="1:5" ht="18.399999999999999" customHeight="1">
      <c r="A319" s="29"/>
      <c r="B319" s="29"/>
      <c r="C319" s="29"/>
      <c r="D319" s="29"/>
      <c r="E319" s="29"/>
    </row>
    <row r="320" spans="1:5" ht="18.399999999999999" customHeight="1">
      <c r="A320" s="29"/>
      <c r="B320" s="29"/>
      <c r="C320" s="29"/>
      <c r="D320" s="29"/>
      <c r="E320" s="29"/>
    </row>
    <row r="321" spans="1:5" ht="18.399999999999999" customHeight="1">
      <c r="A321" s="29"/>
      <c r="B321" s="29"/>
      <c r="C321" s="29"/>
      <c r="D321" s="29"/>
      <c r="E321" s="29"/>
    </row>
    <row r="322" spans="1:5" ht="18.399999999999999" customHeight="1">
      <c r="A322" s="29"/>
      <c r="B322" s="29"/>
      <c r="C322" s="29"/>
      <c r="D322" s="29"/>
      <c r="E322" s="29"/>
    </row>
    <row r="323" spans="1:5" ht="18.399999999999999" customHeight="1">
      <c r="A323" s="29"/>
      <c r="B323" s="29"/>
      <c r="C323" s="29"/>
      <c r="D323" s="29"/>
      <c r="E323" s="29"/>
    </row>
    <row r="324" spans="1:5" ht="18.399999999999999" customHeight="1">
      <c r="A324" s="29"/>
      <c r="B324" s="29"/>
      <c r="C324" s="29"/>
      <c r="D324" s="29"/>
      <c r="E324" s="29"/>
    </row>
    <row r="325" spans="1:5" ht="18.399999999999999" customHeight="1">
      <c r="A325" s="29"/>
      <c r="B325" s="29"/>
      <c r="C325" s="29"/>
      <c r="D325" s="29"/>
      <c r="E325" s="29"/>
    </row>
    <row r="326" spans="1:5" ht="18.399999999999999" customHeight="1">
      <c r="A326" s="29"/>
      <c r="B326" s="29"/>
      <c r="C326" s="29"/>
      <c r="D326" s="29"/>
      <c r="E326" s="29"/>
    </row>
    <row r="327" spans="1:5" ht="18.399999999999999" customHeight="1">
      <c r="A327" s="29"/>
      <c r="B327" s="29"/>
      <c r="C327" s="29"/>
      <c r="D327" s="29"/>
      <c r="E327" s="29"/>
    </row>
    <row r="328" spans="1:5" ht="18.399999999999999" customHeight="1">
      <c r="A328" s="29"/>
      <c r="B328" s="29"/>
      <c r="C328" s="29"/>
      <c r="D328" s="29"/>
      <c r="E328" s="29"/>
    </row>
    <row r="329" spans="1:5" ht="18.399999999999999" customHeight="1">
      <c r="A329" s="29"/>
      <c r="B329" s="29"/>
      <c r="C329" s="29"/>
      <c r="D329" s="29"/>
      <c r="E329" s="29"/>
    </row>
    <row r="330" spans="1:5" ht="18.399999999999999" customHeight="1">
      <c r="A330" s="29"/>
      <c r="B330" s="29"/>
      <c r="C330" s="29"/>
      <c r="D330" s="29"/>
      <c r="E330" s="29"/>
    </row>
    <row r="331" spans="1:5" ht="18.399999999999999" customHeight="1">
      <c r="A331" s="29"/>
      <c r="B331" s="29"/>
      <c r="C331" s="29"/>
      <c r="D331" s="29"/>
      <c r="E331" s="29"/>
    </row>
    <row r="332" spans="1:5" ht="18.399999999999999" customHeight="1">
      <c r="A332" s="29"/>
      <c r="B332" s="29"/>
      <c r="C332" s="29"/>
      <c r="D332" s="29"/>
      <c r="E332" s="29"/>
    </row>
    <row r="333" spans="1:5" ht="18.399999999999999" customHeight="1">
      <c r="A333" s="29"/>
      <c r="B333" s="29"/>
      <c r="C333" s="29"/>
      <c r="D333" s="29"/>
      <c r="E333" s="29"/>
    </row>
    <row r="334" spans="1:5" ht="18.399999999999999" customHeight="1">
      <c r="A334" s="29"/>
      <c r="B334" s="29"/>
      <c r="C334" s="29"/>
      <c r="D334" s="29"/>
      <c r="E334" s="29"/>
    </row>
    <row r="335" spans="1:5" ht="18.399999999999999" customHeight="1">
      <c r="A335" s="29"/>
      <c r="B335" s="29"/>
      <c r="C335" s="29"/>
      <c r="D335" s="29"/>
      <c r="E335" s="29"/>
    </row>
    <row r="336" spans="1:5" ht="18.399999999999999" customHeight="1">
      <c r="A336" s="29"/>
      <c r="B336" s="29"/>
      <c r="C336" s="29"/>
      <c r="D336" s="29"/>
      <c r="E336" s="29"/>
    </row>
    <row r="337" spans="1:5" ht="18.399999999999999" customHeight="1">
      <c r="A337" s="29"/>
      <c r="B337" s="29"/>
      <c r="C337" s="29"/>
      <c r="D337" s="29"/>
      <c r="E337" s="29"/>
    </row>
    <row r="338" spans="1:5" ht="18.399999999999999" customHeight="1">
      <c r="A338" s="29"/>
      <c r="B338" s="29"/>
      <c r="C338" s="29"/>
      <c r="D338" s="29"/>
      <c r="E338" s="29"/>
    </row>
    <row r="339" spans="1:5" ht="18.399999999999999" customHeight="1">
      <c r="A339" s="29"/>
      <c r="B339" s="29"/>
      <c r="C339" s="29"/>
      <c r="D339" s="29"/>
      <c r="E339" s="29"/>
    </row>
    <row r="340" spans="1:5" ht="18.399999999999999" customHeight="1">
      <c r="A340" s="29"/>
      <c r="B340" s="29"/>
      <c r="C340" s="29"/>
      <c r="D340" s="29"/>
      <c r="E340" s="29"/>
    </row>
    <row r="341" spans="1:5" ht="18.399999999999999" customHeight="1">
      <c r="A341" s="29"/>
      <c r="B341" s="29"/>
      <c r="C341" s="29"/>
      <c r="D341" s="29"/>
      <c r="E341" s="29"/>
    </row>
    <row r="342" spans="1:5" ht="18.399999999999999" customHeight="1">
      <c r="A342" s="29"/>
      <c r="B342" s="29"/>
      <c r="C342" s="29"/>
      <c r="D342" s="29"/>
      <c r="E342" s="29"/>
    </row>
    <row r="343" spans="1:5" ht="18.399999999999999" customHeight="1">
      <c r="A343" s="29"/>
      <c r="B343" s="29"/>
      <c r="C343" s="29"/>
      <c r="D343" s="29"/>
      <c r="E343" s="29"/>
    </row>
    <row r="344" spans="1:5" ht="18.399999999999999" customHeight="1">
      <c r="A344" s="29"/>
      <c r="B344" s="29"/>
      <c r="C344" s="29"/>
      <c r="D344" s="29"/>
      <c r="E344" s="29"/>
    </row>
    <row r="345" spans="1:5" ht="18.399999999999999" customHeight="1">
      <c r="A345" s="29"/>
      <c r="B345" s="29"/>
      <c r="C345" s="29"/>
      <c r="D345" s="29"/>
      <c r="E345" s="29"/>
    </row>
    <row r="346" spans="1:5" ht="18.399999999999999" customHeight="1">
      <c r="A346" s="29"/>
      <c r="B346" s="29"/>
      <c r="C346" s="29"/>
      <c r="D346" s="29"/>
      <c r="E346" s="29"/>
    </row>
    <row r="1048513" ht="12.75" customHeight="1"/>
    <row r="1048514" ht="12.75" customHeight="1"/>
    <row r="1048515" ht="12.75" customHeight="1"/>
    <row r="1048516" ht="12.75" customHeight="1"/>
    <row r="1048517" ht="12.75" customHeight="1"/>
    <row r="1048518" ht="12.75" customHeight="1"/>
    <row r="1048519" ht="12.75" customHeight="1"/>
    <row r="1048520" ht="12.75" customHeight="1"/>
    <row r="1048521" ht="12.75" customHeight="1"/>
    <row r="1048522" ht="12.75" customHeight="1"/>
    <row r="1048523" ht="12.75" customHeight="1"/>
    <row r="1048524" ht="12.75" customHeight="1"/>
    <row r="1048525" ht="12.75" customHeight="1"/>
    <row r="1048526" ht="12.75" customHeight="1"/>
    <row r="1048527" ht="12.75" customHeight="1"/>
    <row r="1048528" ht="12.75" customHeight="1"/>
    <row r="1048529" ht="12.75" customHeight="1"/>
    <row r="1048530" ht="12.75" customHeight="1"/>
    <row r="1048531" ht="12.75" customHeight="1"/>
    <row r="1048532" ht="12.75" customHeight="1"/>
    <row r="1048533" ht="12.75" customHeight="1"/>
    <row r="1048534" ht="12.75" customHeight="1"/>
    <row r="1048535" ht="12.75" customHeight="1"/>
    <row r="1048536" ht="12.75" customHeight="1"/>
    <row r="1048537" ht="12.75" customHeight="1"/>
    <row r="1048538" ht="12.75" customHeight="1"/>
    <row r="1048539" ht="12.75" customHeight="1"/>
    <row r="1048540" ht="12.75" customHeight="1"/>
    <row r="1048541" ht="12.75" customHeight="1"/>
    <row r="1048542" ht="12.75" customHeight="1"/>
    <row r="1048543" ht="12.75" customHeight="1"/>
    <row r="1048544" ht="12.75" customHeight="1"/>
    <row r="1048545" ht="12.75" customHeight="1"/>
    <row r="1048546" ht="12.75" customHeight="1"/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51">
    <mergeCell ref="A1:C5"/>
    <mergeCell ref="D1:I2"/>
    <mergeCell ref="D3:I3"/>
    <mergeCell ref="D4:I4"/>
    <mergeCell ref="D5:I5"/>
    <mergeCell ref="A6:A8"/>
    <mergeCell ref="B6:B8"/>
    <mergeCell ref="C6:C8"/>
    <mergeCell ref="D6:D8"/>
    <mergeCell ref="E6:E8"/>
    <mergeCell ref="F6:F8"/>
    <mergeCell ref="G6:G8"/>
    <mergeCell ref="I6:I8"/>
    <mergeCell ref="B9:H9"/>
    <mergeCell ref="B10:H10"/>
    <mergeCell ref="A12:I12"/>
    <mergeCell ref="B13:H13"/>
    <mergeCell ref="A17:I17"/>
    <mergeCell ref="B18:H18"/>
    <mergeCell ref="B19:H19"/>
    <mergeCell ref="B32:H32"/>
    <mergeCell ref="A36:I36"/>
    <mergeCell ref="B37:H37"/>
    <mergeCell ref="B40:H40"/>
    <mergeCell ref="B43:H43"/>
    <mergeCell ref="A48:I48"/>
    <mergeCell ref="B49:H49"/>
    <mergeCell ref="B60:G60"/>
    <mergeCell ref="B61:H61"/>
    <mergeCell ref="A65:I65"/>
    <mergeCell ref="B66:H66"/>
    <mergeCell ref="A68:I68"/>
    <mergeCell ref="B69:H69"/>
    <mergeCell ref="B70:H70"/>
    <mergeCell ref="A77:I77"/>
    <mergeCell ref="B78:H78"/>
    <mergeCell ref="A83:I83"/>
    <mergeCell ref="B84:H84"/>
    <mergeCell ref="A89:I89"/>
    <mergeCell ref="B90:H90"/>
    <mergeCell ref="B91:H91"/>
    <mergeCell ref="A113:I113"/>
    <mergeCell ref="B114:H114"/>
    <mergeCell ref="A118:I118"/>
    <mergeCell ref="B119:H119"/>
    <mergeCell ref="A140:I140"/>
    <mergeCell ref="A124:I124"/>
    <mergeCell ref="B125:H125"/>
    <mergeCell ref="A136:H136"/>
    <mergeCell ref="A138:I138"/>
    <mergeCell ref="A139:I139"/>
  </mergeCells>
  <pageMargins left="0.39374999999999999" right="0.39374999999999999" top="0.63124999999999998" bottom="0.63124999999999998" header="0.39374999999999999" footer="0.39374999999999999"/>
  <pageSetup paperSize="9" fitToHeight="0" orientation="landscape" useFirstPageNumber="1" horizontalDpi="300" verticalDpi="300"/>
  <headerFooter>
    <oddHeader>&amp;C&amp;A</oddHeader>
    <oddFooter>&amp;CPágina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D48"/>
  <sheetViews>
    <sheetView showZeros="0" topLeftCell="A16" zoomScaleNormal="100" workbookViewId="0">
      <selection activeCell="C1" sqref="C1:H1"/>
    </sheetView>
  </sheetViews>
  <sheetFormatPr defaultColWidth="11.5703125" defaultRowHeight="12.75"/>
  <cols>
    <col min="2" max="2" width="27" style="49" customWidth="1"/>
    <col min="3" max="3" width="21.140625" customWidth="1"/>
    <col min="4" max="5" width="30.7109375" customWidth="1"/>
    <col min="6" max="6" width="30.85546875" customWidth="1"/>
    <col min="7" max="8" width="30.5703125" customWidth="1"/>
  </cols>
  <sheetData>
    <row r="1" spans="1:49" ht="31.5" customHeight="1">
      <c r="A1" s="140"/>
      <c r="B1" s="140"/>
      <c r="C1" s="141" t="s">
        <v>361</v>
      </c>
      <c r="D1" s="141"/>
      <c r="E1" s="141"/>
      <c r="F1" s="141"/>
      <c r="G1" s="141"/>
      <c r="H1" s="141"/>
    </row>
    <row r="2" spans="1:49" ht="3.75" customHeight="1">
      <c r="A2" s="140"/>
      <c r="B2" s="140"/>
      <c r="C2" s="50"/>
      <c r="D2" s="51"/>
      <c r="E2" s="51"/>
      <c r="F2" s="51"/>
      <c r="G2" s="51"/>
      <c r="H2" s="51"/>
    </row>
    <row r="3" spans="1:49" ht="45.6" customHeight="1">
      <c r="A3" s="140"/>
      <c r="B3" s="140"/>
      <c r="C3" s="142" t="s">
        <v>362</v>
      </c>
      <c r="D3" s="142"/>
      <c r="E3" s="142"/>
      <c r="F3" s="142"/>
      <c r="G3" s="142"/>
      <c r="H3" s="142"/>
    </row>
    <row r="4" spans="1:49" ht="15.75">
      <c r="A4" s="52"/>
      <c r="B4" s="53"/>
      <c r="C4" s="143"/>
      <c r="D4" s="143"/>
      <c r="E4" s="143"/>
      <c r="F4" s="143"/>
      <c r="G4" s="143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</row>
    <row r="5" spans="1:49" ht="22.35" customHeight="1">
      <c r="A5" s="144" t="str">
        <f>'Orçamento - Casarão'!D3</f>
        <v>Casarão Solar dos Alves Lanhoso</v>
      </c>
      <c r="B5" s="144"/>
      <c r="C5" s="144"/>
      <c r="D5" s="144"/>
      <c r="E5" s="144"/>
      <c r="F5" s="144"/>
      <c r="G5" s="144"/>
      <c r="H5" s="14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</row>
    <row r="6" spans="1:49" ht="22.5" customHeight="1">
      <c r="A6" s="137" t="s">
        <v>3</v>
      </c>
      <c r="B6" s="138" t="s">
        <v>363</v>
      </c>
      <c r="C6" s="55" t="s">
        <v>364</v>
      </c>
      <c r="D6" s="55" t="s">
        <v>365</v>
      </c>
      <c r="E6" s="55" t="s">
        <v>366</v>
      </c>
      <c r="F6" s="55" t="s">
        <v>367</v>
      </c>
      <c r="G6" s="55" t="s">
        <v>368</v>
      </c>
      <c r="H6" s="55" t="s">
        <v>369</v>
      </c>
    </row>
    <row r="7" spans="1:49" ht="20.25" customHeight="1">
      <c r="A7" s="137"/>
      <c r="B7" s="138"/>
      <c r="C7" s="56" t="s">
        <v>370</v>
      </c>
      <c r="D7" s="56" t="s">
        <v>371</v>
      </c>
      <c r="E7" s="56" t="s">
        <v>371</v>
      </c>
      <c r="F7" s="56" t="s">
        <v>371</v>
      </c>
      <c r="G7" s="56" t="s">
        <v>371</v>
      </c>
      <c r="H7" s="56" t="s">
        <v>371</v>
      </c>
    </row>
    <row r="8" spans="1:49" ht="18" customHeight="1">
      <c r="A8" s="132">
        <v>1</v>
      </c>
      <c r="B8" s="139" t="str">
        <f>'Orçamento - Casarão'!B9</f>
        <v>SERVIÇOS PRELIMINARES</v>
      </c>
      <c r="C8" s="57">
        <f>C10/$C$36</f>
        <v>1.8558695120219848E-2</v>
      </c>
      <c r="D8" s="58">
        <v>0.4</v>
      </c>
      <c r="E8" s="59">
        <v>0.6</v>
      </c>
      <c r="F8" s="59"/>
      <c r="G8" s="59"/>
      <c r="H8" s="59"/>
    </row>
    <row r="9" spans="1:49" ht="7.5" customHeight="1">
      <c r="A9" s="132"/>
      <c r="B9" s="139"/>
      <c r="C9" s="60"/>
      <c r="D9" s="61"/>
      <c r="E9" s="61"/>
      <c r="F9" s="62"/>
      <c r="G9" s="62"/>
      <c r="H9" s="62"/>
    </row>
    <row r="10" spans="1:49" ht="20.100000000000001" customHeight="1">
      <c r="A10" s="132"/>
      <c r="B10" s="139"/>
      <c r="C10" s="63">
        <f>'Orçamento - Casarão'!I9</f>
        <v>13462.89</v>
      </c>
      <c r="D10" s="64">
        <f>D8*$C$10</f>
        <v>5385.1559999999999</v>
      </c>
      <c r="E10" s="64">
        <f>E8*$C$10</f>
        <v>8077.7339999999995</v>
      </c>
      <c r="F10" s="65"/>
      <c r="G10" s="65"/>
      <c r="H10" s="65"/>
    </row>
    <row r="11" spans="1:49" ht="15" customHeight="1">
      <c r="A11" s="132">
        <v>2</v>
      </c>
      <c r="B11" s="133" t="str">
        <f>'Orçamento - Casarão'!B18</f>
        <v>DEMOLIÇÕES</v>
      </c>
      <c r="C11" s="60">
        <f>C13/$C$36</f>
        <v>3.5374184769606527E-2</v>
      </c>
      <c r="D11" s="66">
        <v>0.5</v>
      </c>
      <c r="E11" s="66">
        <v>0.5</v>
      </c>
      <c r="F11" s="66"/>
      <c r="G11" s="66"/>
      <c r="H11" s="66"/>
    </row>
    <row r="12" spans="1:49" ht="7.5" customHeight="1">
      <c r="A12" s="132"/>
      <c r="B12" s="133"/>
      <c r="C12" s="67"/>
      <c r="D12" s="61"/>
      <c r="E12" s="61"/>
      <c r="F12" s="62"/>
      <c r="G12" s="62"/>
      <c r="H12" s="62"/>
    </row>
    <row r="13" spans="1:49" ht="17.25" customHeight="1">
      <c r="A13" s="132"/>
      <c r="B13" s="133"/>
      <c r="C13" s="68">
        <f>'Orçamento - Casarão'!I18</f>
        <v>25661.22</v>
      </c>
      <c r="D13" s="64">
        <f>D11*$C$13</f>
        <v>12830.61</v>
      </c>
      <c r="E13" s="64">
        <f>E11*$C$13</f>
        <v>12830.61</v>
      </c>
      <c r="F13" s="69"/>
      <c r="G13" s="69"/>
      <c r="H13" s="69"/>
    </row>
    <row r="14" spans="1:49" ht="17.25" customHeight="1">
      <c r="A14" s="132">
        <v>3</v>
      </c>
      <c r="B14" s="133" t="str">
        <f>'Orçamento - Casarão'!B43</f>
        <v>ALVENARIA E VEDAÇÕES</v>
      </c>
      <c r="C14" s="60">
        <f>C16/$C$36</f>
        <v>3.9855051036966432E-2</v>
      </c>
      <c r="D14" s="62"/>
      <c r="E14" s="70"/>
      <c r="F14" s="70">
        <v>0.5</v>
      </c>
      <c r="G14" s="70">
        <v>0.5</v>
      </c>
      <c r="H14" s="70"/>
    </row>
    <row r="15" spans="1:49" ht="7.5" customHeight="1">
      <c r="A15" s="132"/>
      <c r="B15" s="133"/>
      <c r="C15" s="67"/>
      <c r="D15" s="62"/>
      <c r="E15" s="62"/>
      <c r="F15" s="61"/>
      <c r="G15" s="61"/>
      <c r="H15" s="62"/>
    </row>
    <row r="16" spans="1:49" ht="21" customHeight="1">
      <c r="A16" s="132"/>
      <c r="B16" s="133"/>
      <c r="C16" s="68">
        <f>'Orçamento - Casarão'!I43</f>
        <v>28911.74</v>
      </c>
      <c r="D16" s="71"/>
      <c r="E16" s="72">
        <f>E14*$C16</f>
        <v>0</v>
      </c>
      <c r="F16" s="72">
        <f>F14*$C16</f>
        <v>14455.87</v>
      </c>
      <c r="G16" s="72">
        <f>G14*$C16</f>
        <v>14455.87</v>
      </c>
      <c r="H16" s="72">
        <f>H14*$C16</f>
        <v>0</v>
      </c>
    </row>
    <row r="17" spans="1:8" ht="15" customHeight="1">
      <c r="A17" s="132">
        <v>4</v>
      </c>
      <c r="B17" s="133" t="str">
        <f>'Orçamento - Casarão'!B49</f>
        <v>COBERTURA</v>
      </c>
      <c r="C17" s="60">
        <f>C19/$C$36</f>
        <v>0.21482621231499893</v>
      </c>
      <c r="D17" s="73">
        <v>0.25</v>
      </c>
      <c r="E17" s="73">
        <v>0.25</v>
      </c>
      <c r="F17" s="73">
        <v>0.5</v>
      </c>
      <c r="G17" s="66"/>
      <c r="H17" s="66"/>
    </row>
    <row r="18" spans="1:8" ht="7.5" customHeight="1">
      <c r="A18" s="132"/>
      <c r="B18" s="133"/>
      <c r="C18" s="67"/>
      <c r="D18" s="61"/>
      <c r="E18" s="61"/>
      <c r="F18" s="61"/>
      <c r="G18" s="62"/>
      <c r="H18" s="62"/>
    </row>
    <row r="19" spans="1:8" ht="17.25" customHeight="1">
      <c r="A19" s="132"/>
      <c r="B19" s="133"/>
      <c r="C19" s="68">
        <f>'Orçamento - Casarão'!I49</f>
        <v>155839.71</v>
      </c>
      <c r="D19" s="69">
        <f>D17*$C19</f>
        <v>38959.927499999998</v>
      </c>
      <c r="E19" s="69">
        <f>E17*$C19</f>
        <v>38959.927499999998</v>
      </c>
      <c r="F19" s="69">
        <f>F17*$C19</f>
        <v>77919.854999999996</v>
      </c>
      <c r="G19" s="69">
        <f>G17*$C19</f>
        <v>0</v>
      </c>
      <c r="H19" s="69"/>
    </row>
    <row r="20" spans="1:8" ht="15" customHeight="1">
      <c r="A20" s="132">
        <v>5</v>
      </c>
      <c r="B20" s="133" t="str">
        <f>'Orçamento - Casarão'!B60</f>
        <v>REVESTIMENTOS</v>
      </c>
      <c r="C20" s="60">
        <f>C22/$C$36</f>
        <v>6.1347541003809604E-2</v>
      </c>
      <c r="D20" s="62"/>
      <c r="E20" s="73"/>
      <c r="F20" s="73"/>
      <c r="G20" s="66">
        <v>0.5</v>
      </c>
      <c r="H20" s="66">
        <v>0.5</v>
      </c>
    </row>
    <row r="21" spans="1:8" ht="7.5" customHeight="1">
      <c r="A21" s="132"/>
      <c r="B21" s="133"/>
      <c r="C21" s="67"/>
      <c r="D21" s="62"/>
      <c r="E21" s="62"/>
      <c r="F21" s="62"/>
      <c r="G21" s="61"/>
      <c r="H21" s="61"/>
    </row>
    <row r="22" spans="1:8" ht="17.25" customHeight="1">
      <c r="A22" s="132"/>
      <c r="B22" s="133"/>
      <c r="C22" s="67">
        <f>'Orçamento - Casarão'!I60</f>
        <v>44502.87</v>
      </c>
      <c r="D22" s="71">
        <f>D20*$C22</f>
        <v>0</v>
      </c>
      <c r="E22" s="71"/>
      <c r="F22" s="69">
        <f>F20*$C22</f>
        <v>0</v>
      </c>
      <c r="G22" s="69">
        <f>G20*$C22</f>
        <v>22251.435000000001</v>
      </c>
      <c r="H22" s="69">
        <f>H20*$C22</f>
        <v>22251.435000000001</v>
      </c>
    </row>
    <row r="23" spans="1:8" ht="17.25" customHeight="1">
      <c r="A23" s="132">
        <v>6</v>
      </c>
      <c r="B23" s="133" t="str">
        <f>'Orçamento - Casarão'!B69</f>
        <v>HIDRÁULICA</v>
      </c>
      <c r="C23" s="60">
        <f>C25/$C$36</f>
        <v>5.3116238249274493E-2</v>
      </c>
      <c r="D23" s="62"/>
      <c r="E23" s="62">
        <v>0.3</v>
      </c>
      <c r="F23" s="70">
        <v>0.3</v>
      </c>
      <c r="G23" s="70">
        <v>0.4</v>
      </c>
      <c r="H23" s="70"/>
    </row>
    <row r="24" spans="1:8" ht="7.5" customHeight="1">
      <c r="A24" s="132"/>
      <c r="B24" s="133"/>
      <c r="C24" s="67"/>
      <c r="D24" s="62"/>
      <c r="E24" s="61"/>
      <c r="F24" s="61"/>
      <c r="G24" s="61"/>
      <c r="H24" s="62"/>
    </row>
    <row r="25" spans="1:8" ht="21" customHeight="1">
      <c r="A25" s="132"/>
      <c r="B25" s="133"/>
      <c r="C25" s="67">
        <f>'Orçamento - Casarão'!I69</f>
        <v>38531.699999999997</v>
      </c>
      <c r="D25" s="72"/>
      <c r="E25" s="72">
        <f>E23*$C25</f>
        <v>11559.509999999998</v>
      </c>
      <c r="F25" s="72">
        <f>F23*$C25</f>
        <v>11559.509999999998</v>
      </c>
      <c r="G25" s="72">
        <f>G23*$C25</f>
        <v>15412.68</v>
      </c>
      <c r="H25" s="72"/>
    </row>
    <row r="26" spans="1:8" ht="17.25" customHeight="1">
      <c r="A26" s="132">
        <v>7</v>
      </c>
      <c r="B26" s="133" t="str">
        <f>'Orçamento - Casarão'!B90</f>
        <v>ELÉTRICA</v>
      </c>
      <c r="C26" s="60">
        <f>C28/$C$36</f>
        <v>0.19501784498663627</v>
      </c>
      <c r="D26" s="62"/>
      <c r="E26" s="62"/>
      <c r="F26" s="62"/>
      <c r="G26" s="70">
        <v>0.3</v>
      </c>
      <c r="H26" s="70">
        <v>0.7</v>
      </c>
    </row>
    <row r="27" spans="1:8" ht="7.5" customHeight="1">
      <c r="A27" s="132"/>
      <c r="B27" s="133"/>
      <c r="C27" s="67"/>
      <c r="D27" s="62"/>
      <c r="E27" s="62"/>
      <c r="F27" s="62"/>
      <c r="G27" s="61"/>
      <c r="H27" s="61"/>
    </row>
    <row r="28" spans="1:8" ht="21" customHeight="1">
      <c r="A28" s="132"/>
      <c r="B28" s="133"/>
      <c r="C28" s="67">
        <f>'Orçamento - Casarão'!I90</f>
        <v>141470.28</v>
      </c>
      <c r="D28" s="71"/>
      <c r="E28" s="71">
        <f>E26*$C28</f>
        <v>0</v>
      </c>
      <c r="F28" s="71">
        <f>F26*$C28</f>
        <v>0</v>
      </c>
      <c r="G28" s="72">
        <f>G26*$C28</f>
        <v>42441.083999999995</v>
      </c>
      <c r="H28" s="72">
        <f>H26*$C28</f>
        <v>99029.195999999996</v>
      </c>
    </row>
    <row r="29" spans="1:8" ht="17.25" customHeight="1">
      <c r="A29" s="132">
        <v>8</v>
      </c>
      <c r="B29" s="133" t="str">
        <f>'Orçamento - Casarão'!B119</f>
        <v>ACABAMENTO E PINTURA</v>
      </c>
      <c r="C29" s="60">
        <f>C31/$C$36</f>
        <v>0.21881900420945194</v>
      </c>
      <c r="D29" s="62"/>
      <c r="E29" s="62"/>
      <c r="F29" s="70">
        <v>0.4</v>
      </c>
      <c r="G29" s="70">
        <v>0.4</v>
      </c>
      <c r="H29" s="70">
        <v>0.2</v>
      </c>
    </row>
    <row r="30" spans="1:8" ht="7.5" customHeight="1">
      <c r="A30" s="132"/>
      <c r="B30" s="133"/>
      <c r="C30" s="67"/>
      <c r="D30" s="62"/>
      <c r="E30" s="74"/>
      <c r="F30" s="61"/>
      <c r="G30" s="61"/>
      <c r="H30" s="61"/>
    </row>
    <row r="31" spans="1:8" ht="21" customHeight="1">
      <c r="A31" s="132"/>
      <c r="B31" s="133"/>
      <c r="C31" s="67">
        <f>'Orçamento - Casarão'!I119</f>
        <v>158736.17000000001</v>
      </c>
      <c r="D31" s="71">
        <f>D29*$C31</f>
        <v>0</v>
      </c>
      <c r="E31" s="71">
        <f>E29*$C31</f>
        <v>0</v>
      </c>
      <c r="F31" s="72">
        <f>F29*$C31</f>
        <v>63494.468000000008</v>
      </c>
      <c r="G31" s="72">
        <f>G29*$C31</f>
        <v>63494.468000000008</v>
      </c>
      <c r="H31" s="72">
        <f>H29*$C31</f>
        <v>31747.234000000004</v>
      </c>
    </row>
    <row r="32" spans="1:8" ht="17.25" customHeight="1">
      <c r="A32" s="132">
        <v>9</v>
      </c>
      <c r="B32" s="133" t="str">
        <f>'Orçamento - Casarão'!B125</f>
        <v>SERVIÇOS COMPLEMENTARES</v>
      </c>
      <c r="C32" s="60">
        <f>C34/$C$36</f>
        <v>0.16308522830903596</v>
      </c>
      <c r="D32" s="62">
        <v>0.3</v>
      </c>
      <c r="E32" s="62"/>
      <c r="F32" s="62"/>
      <c r="G32" s="62">
        <v>0.45</v>
      </c>
      <c r="H32" s="62">
        <v>0.25</v>
      </c>
    </row>
    <row r="33" spans="1:56" ht="7.5" customHeight="1">
      <c r="A33" s="132"/>
      <c r="B33" s="133"/>
      <c r="C33" s="67"/>
      <c r="D33" s="61"/>
      <c r="E33" s="62"/>
      <c r="F33" s="62"/>
      <c r="G33" s="61"/>
      <c r="H33" s="61"/>
    </row>
    <row r="34" spans="1:56" ht="21" customHeight="1">
      <c r="A34" s="132"/>
      <c r="B34" s="133"/>
      <c r="C34" s="67">
        <f>'Orçamento - Casarão'!I125</f>
        <v>118305.65</v>
      </c>
      <c r="D34" s="71">
        <f>D32*$C34</f>
        <v>35491.695</v>
      </c>
      <c r="E34" s="71">
        <f>E32*$C34</f>
        <v>0</v>
      </c>
      <c r="F34" s="71">
        <f>F32*$C34</f>
        <v>0</v>
      </c>
      <c r="G34" s="71">
        <f>G32*$C34</f>
        <v>53237.542499999996</v>
      </c>
      <c r="H34" s="71">
        <f>H32*$C34</f>
        <v>29576.412499999999</v>
      </c>
    </row>
    <row r="35" spans="1:56" ht="5.25" customHeight="1">
      <c r="A35" s="134"/>
      <c r="B35" s="134"/>
      <c r="C35" s="134"/>
      <c r="D35" s="134"/>
      <c r="E35" s="134"/>
      <c r="F35" s="134"/>
      <c r="G35" s="134"/>
    </row>
    <row r="36" spans="1:56" ht="22.5" customHeight="1">
      <c r="A36" s="135" t="s">
        <v>372</v>
      </c>
      <c r="B36" s="135"/>
      <c r="C36" s="75">
        <f>'Orçamento - Casarão'!I136</f>
        <v>725422.23</v>
      </c>
      <c r="D36" s="136"/>
      <c r="E36" s="136"/>
      <c r="F36" s="136"/>
      <c r="G36" s="136"/>
      <c r="H36" s="76"/>
    </row>
    <row r="37" spans="1:56" ht="22.5" customHeight="1">
      <c r="A37" s="130" t="s">
        <v>373</v>
      </c>
      <c r="B37" s="130"/>
      <c r="C37" s="77" t="s">
        <v>374</v>
      </c>
      <c r="D37" s="78">
        <f>D22+D19+D16+D13+D10+D28+D31+D34+D25</f>
        <v>92667.388500000001</v>
      </c>
      <c r="E37" s="78">
        <f>E22+E19+E16+E13+E10+E28+E31+E34+E25</f>
        <v>71427.781499999997</v>
      </c>
      <c r="F37" s="78">
        <f>F22+F19+F16+F13+F10+F28+F31+F34+F25</f>
        <v>167429.70300000001</v>
      </c>
      <c r="G37" s="78">
        <f>G22+G19+G16+G13+G10+G28+G31+G34+G25</f>
        <v>211293.07949999999</v>
      </c>
      <c r="H37" s="78">
        <f>H22+H19+H16+H13+H10+H28+H31+H34+H25</f>
        <v>182604.2775</v>
      </c>
    </row>
    <row r="38" spans="1:56" ht="22.5" customHeight="1">
      <c r="A38" s="130"/>
      <c r="B38" s="130"/>
      <c r="C38" s="77" t="s">
        <v>375</v>
      </c>
      <c r="D38" s="78">
        <f>D37</f>
        <v>92667.388500000001</v>
      </c>
      <c r="E38" s="78">
        <f>E37+D38</f>
        <v>164095.16999999998</v>
      </c>
      <c r="F38" s="78">
        <f>F37+E38</f>
        <v>331524.87300000002</v>
      </c>
      <c r="G38" s="78">
        <f>G37+F38</f>
        <v>542817.95250000001</v>
      </c>
      <c r="H38" s="78">
        <f>H37+G38</f>
        <v>725422.23</v>
      </c>
    </row>
    <row r="39" spans="1:56" ht="22.5" customHeight="1">
      <c r="A39" s="131" t="s">
        <v>376</v>
      </c>
      <c r="B39" s="131"/>
      <c r="C39" s="77" t="s">
        <v>374</v>
      </c>
      <c r="D39" s="79">
        <f>D37/$C$36</f>
        <v>0.12774269200435173</v>
      </c>
      <c r="E39" s="79">
        <f>E37/$C$36</f>
        <v>9.8463734010467249E-2</v>
      </c>
      <c r="F39" s="79">
        <f>F37/$C$36</f>
        <v>0.23080310483454583</v>
      </c>
      <c r="G39" s="79">
        <f>G37/$C$36</f>
        <v>0.29126909923893562</v>
      </c>
      <c r="H39" s="79">
        <f>H37/$C$36</f>
        <v>0.25172136991169958</v>
      </c>
    </row>
    <row r="40" spans="1:56" ht="22.5" customHeight="1">
      <c r="A40" s="131"/>
      <c r="B40" s="131"/>
      <c r="C40" s="77" t="s">
        <v>375</v>
      </c>
      <c r="D40" s="79">
        <f>D39</f>
        <v>0.12774269200435173</v>
      </c>
      <c r="E40" s="79">
        <f>D40+E39</f>
        <v>0.226206426014819</v>
      </c>
      <c r="F40" s="79">
        <f>E40+F39</f>
        <v>0.4570095308493648</v>
      </c>
      <c r="G40" s="79">
        <f>F40+G39</f>
        <v>0.74827863008830042</v>
      </c>
      <c r="H40" s="79">
        <f>G40+H39</f>
        <v>1</v>
      </c>
    </row>
    <row r="42" spans="1:56" ht="24.6" customHeight="1">
      <c r="A42" s="113" t="str">
        <f>'Orçamento - Casarão'!A138</f>
        <v>Itatiba, 04 de Abril de 2024</v>
      </c>
      <c r="B42" s="113"/>
      <c r="C42" s="113"/>
      <c r="D42" s="113"/>
      <c r="E42" s="113"/>
      <c r="F42" s="113"/>
      <c r="G42" s="113"/>
      <c r="H42" s="11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</row>
    <row r="43" spans="1:56" ht="24.6" customHeight="1">
      <c r="A43" s="109" t="s">
        <v>359</v>
      </c>
      <c r="B43" s="109"/>
      <c r="C43" s="109"/>
      <c r="D43" s="109"/>
      <c r="E43" s="109"/>
      <c r="F43" s="109"/>
      <c r="G43" s="109"/>
      <c r="H43" s="109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</row>
    <row r="44" spans="1:56" ht="24.6" customHeight="1">
      <c r="A44" s="109" t="s">
        <v>360</v>
      </c>
      <c r="B44" s="109"/>
      <c r="C44" s="109"/>
      <c r="D44" s="109"/>
      <c r="E44" s="109"/>
      <c r="F44" s="109"/>
      <c r="G44" s="109"/>
      <c r="H44" s="109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</row>
    <row r="45" spans="1:56">
      <c r="A45" s="128"/>
      <c r="B45" s="128"/>
      <c r="C45" s="128"/>
      <c r="D45" s="128"/>
      <c r="E45" s="128"/>
      <c r="F45" s="128"/>
      <c r="G45" s="128"/>
      <c r="H45" s="80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</row>
    <row r="46" spans="1:56">
      <c r="A46" s="129"/>
      <c r="B46" s="129"/>
      <c r="C46" s="129"/>
      <c r="D46" s="129"/>
      <c r="E46" s="129"/>
      <c r="F46" s="129"/>
      <c r="G46" s="129"/>
      <c r="H46" s="82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</row>
    <row r="47" spans="1:56">
      <c r="A47" s="81"/>
      <c r="B47" s="81"/>
      <c r="C47" s="83"/>
      <c r="D47" s="82"/>
      <c r="E47" s="82"/>
      <c r="F47" s="84"/>
      <c r="G47" s="82"/>
      <c r="H47" s="82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</row>
    <row r="48" spans="1:56">
      <c r="A48" s="81"/>
      <c r="B48" s="81"/>
      <c r="C48" s="83"/>
      <c r="D48" s="82"/>
      <c r="E48" s="82"/>
      <c r="F48" s="84"/>
      <c r="G48" s="82"/>
      <c r="H48" s="82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</row>
  </sheetData>
  <mergeCells count="35">
    <mergeCell ref="A1:B3"/>
    <mergeCell ref="C1:H1"/>
    <mergeCell ref="C3:H3"/>
    <mergeCell ref="C4:G4"/>
    <mergeCell ref="A5:H5"/>
    <mergeCell ref="A6:A7"/>
    <mergeCell ref="B6:B7"/>
    <mergeCell ref="A8:A10"/>
    <mergeCell ref="B8:B10"/>
    <mergeCell ref="A11:A13"/>
    <mergeCell ref="B11:B13"/>
    <mergeCell ref="A14:A16"/>
    <mergeCell ref="B14:B16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G35"/>
    <mergeCell ref="A36:B36"/>
    <mergeCell ref="D36:G36"/>
    <mergeCell ref="A45:G45"/>
    <mergeCell ref="A46:G46"/>
    <mergeCell ref="A37:B38"/>
    <mergeCell ref="A39:B40"/>
    <mergeCell ref="A42:H42"/>
    <mergeCell ref="A43:H43"/>
    <mergeCell ref="A44:H44"/>
  </mergeCells>
  <pageMargins left="0.39374999999999999" right="0.39374999999999999" top="0.63124999999999998" bottom="0.63124999999999998" header="0.39374999999999999" footer="0.39374999999999999"/>
  <pageSetup paperSize="9" fitToHeight="0" orientation="landscape" horizontalDpi="300" verticalDpi="300"/>
  <headerFooter>
    <oddHeader>&amp;C&amp;A</oddHeader>
    <oddFooter>&amp;CPágina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1"/>
  <sheetViews>
    <sheetView showZeros="0" topLeftCell="A7" zoomScaleNormal="100" workbookViewId="0">
      <selection activeCell="A25" sqref="A25:E25"/>
    </sheetView>
  </sheetViews>
  <sheetFormatPr defaultColWidth="11.5703125" defaultRowHeight="12.75"/>
  <cols>
    <col min="3" max="3" width="46.85546875" customWidth="1"/>
  </cols>
  <sheetData>
    <row r="1" spans="1:5">
      <c r="A1" s="151" t="s">
        <v>377</v>
      </c>
      <c r="B1" s="151"/>
      <c r="C1" s="151"/>
      <c r="D1" s="151"/>
      <c r="E1" s="151"/>
    </row>
    <row r="2" spans="1:5" ht="27.75" customHeight="1">
      <c r="A2" s="125" t="str">
        <f>'Orçamento - Casarão'!D1</f>
        <v>OBJETO: CONTRATAÇÃO DE EMPRESA ESPECIALIZADA EM MÃO DE OBRA, COM FORNECIMENTO DE MATERIAIS, PARA REFORMA E AMPLIAÇÃO DE PRÉDIOS PÚBLICOS</v>
      </c>
      <c r="B2" s="125"/>
      <c r="C2" s="125"/>
      <c r="D2" s="125"/>
      <c r="E2" s="125"/>
    </row>
    <row r="3" spans="1:5" ht="28.35" customHeight="1">
      <c r="A3" s="125"/>
      <c r="B3" s="125"/>
      <c r="C3" s="125"/>
      <c r="D3" s="125"/>
      <c r="E3" s="125"/>
    </row>
    <row r="4" spans="1:5">
      <c r="A4" s="152"/>
      <c r="B4" s="152"/>
      <c r="C4" s="152"/>
      <c r="D4" s="152"/>
      <c r="E4" s="152"/>
    </row>
    <row r="5" spans="1:5" ht="25.35" customHeight="1">
      <c r="A5" s="153" t="s">
        <v>378</v>
      </c>
      <c r="B5" s="153"/>
      <c r="C5" s="153"/>
      <c r="D5" s="153"/>
      <c r="E5" s="85">
        <v>0.5</v>
      </c>
    </row>
    <row r="6" spans="1:5" ht="14.65" customHeight="1">
      <c r="A6" s="153" t="s">
        <v>379</v>
      </c>
      <c r="B6" s="153"/>
      <c r="C6" s="153"/>
      <c r="D6" s="153"/>
      <c r="E6" s="85">
        <v>0.05</v>
      </c>
    </row>
    <row r="8" spans="1:5" ht="15">
      <c r="B8" s="86" t="s">
        <v>380</v>
      </c>
      <c r="C8" s="86"/>
      <c r="D8" s="87"/>
      <c r="E8" s="88"/>
    </row>
    <row r="10" spans="1:5" ht="14.25">
      <c r="A10" s="89"/>
      <c r="B10" s="148" t="s">
        <v>381</v>
      </c>
      <c r="C10" s="148" t="s">
        <v>382</v>
      </c>
      <c r="D10" s="149" t="s">
        <v>383</v>
      </c>
      <c r="E10" s="90" t="s">
        <v>384</v>
      </c>
    </row>
    <row r="11" spans="1:5" ht="38.25">
      <c r="A11" s="89"/>
      <c r="B11" s="148"/>
      <c r="C11" s="148"/>
      <c r="D11" s="149"/>
      <c r="E11" s="91" t="s">
        <v>385</v>
      </c>
    </row>
    <row r="12" spans="1:5" ht="14.25">
      <c r="A12" s="89"/>
      <c r="B12" s="92" t="s">
        <v>15</v>
      </c>
      <c r="C12" s="93" t="s">
        <v>386</v>
      </c>
      <c r="D12" s="94" t="s">
        <v>387</v>
      </c>
      <c r="E12" s="95">
        <v>4.2500000000000003E-2</v>
      </c>
    </row>
    <row r="13" spans="1:5" ht="14.25">
      <c r="A13" s="89"/>
      <c r="B13" s="92" t="s">
        <v>23</v>
      </c>
      <c r="C13" s="93" t="s">
        <v>388</v>
      </c>
      <c r="D13" s="96" t="s">
        <v>389</v>
      </c>
      <c r="E13" s="95">
        <v>8.9999999999999993E-3</v>
      </c>
    </row>
    <row r="14" spans="1:5" ht="14.25">
      <c r="A14" s="89"/>
      <c r="B14" s="92" t="s">
        <v>390</v>
      </c>
      <c r="C14" s="93" t="s">
        <v>391</v>
      </c>
      <c r="D14" s="96" t="s">
        <v>392</v>
      </c>
      <c r="E14" s="95">
        <v>1.17E-2</v>
      </c>
    </row>
    <row r="15" spans="1:5" ht="14.25">
      <c r="A15" s="89"/>
      <c r="B15" s="92" t="s">
        <v>393</v>
      </c>
      <c r="C15" s="93" t="s">
        <v>394</v>
      </c>
      <c r="D15" s="96" t="s">
        <v>395</v>
      </c>
      <c r="E15" s="95">
        <v>1.1900000000000001E-2</v>
      </c>
    </row>
    <row r="16" spans="1:5" ht="14.25">
      <c r="A16" s="89"/>
      <c r="B16" s="92" t="s">
        <v>396</v>
      </c>
      <c r="C16" s="93" t="s">
        <v>397</v>
      </c>
      <c r="D16" s="96" t="s">
        <v>398</v>
      </c>
      <c r="E16" s="95">
        <v>7.2999999999999995E-2</v>
      </c>
    </row>
    <row r="17" spans="1:5" ht="14.25">
      <c r="A17" s="89"/>
      <c r="B17" s="92" t="s">
        <v>399</v>
      </c>
      <c r="C17" s="97" t="s">
        <v>400</v>
      </c>
      <c r="D17" s="96" t="s">
        <v>401</v>
      </c>
      <c r="E17" s="95">
        <v>3.6499999999999998E-2</v>
      </c>
    </row>
    <row r="18" spans="1:5" ht="14.25">
      <c r="A18" s="89"/>
      <c r="B18" s="92" t="s">
        <v>402</v>
      </c>
      <c r="C18" s="93" t="s">
        <v>403</v>
      </c>
      <c r="D18" s="96" t="s">
        <v>404</v>
      </c>
      <c r="E18" s="95">
        <v>2.5000000000000001E-2</v>
      </c>
    </row>
    <row r="19" spans="1:5" ht="28.5">
      <c r="A19" s="98"/>
      <c r="B19" s="92" t="s">
        <v>405</v>
      </c>
      <c r="C19" s="97" t="s">
        <v>406</v>
      </c>
      <c r="D19" s="99" t="s">
        <v>407</v>
      </c>
      <c r="E19" s="95">
        <v>0</v>
      </c>
    </row>
    <row r="20" spans="1:5" ht="15">
      <c r="A20" s="89"/>
      <c r="B20" s="100" t="s">
        <v>408</v>
      </c>
      <c r="C20" s="101" t="s">
        <v>409</v>
      </c>
      <c r="D20" s="102"/>
      <c r="E20" s="103">
        <f>(((1+E12+E13+E14)*(1+E15)*(1+E16))/(1-E17-E18-E19))-1</f>
        <v>0.23003652833244526</v>
      </c>
    </row>
    <row r="21" spans="1:5" ht="14.25">
      <c r="A21" s="89"/>
      <c r="B21" s="89"/>
      <c r="C21" s="89"/>
      <c r="D21" s="89"/>
      <c r="E21" s="104"/>
    </row>
    <row r="22" spans="1:5" ht="14.25">
      <c r="A22" s="89"/>
      <c r="B22" s="89"/>
      <c r="C22" s="89"/>
      <c r="D22" s="89"/>
      <c r="E22" s="104"/>
    </row>
    <row r="23" spans="1:5" ht="14.25">
      <c r="A23" s="150" t="s">
        <v>410</v>
      </c>
      <c r="B23" s="150"/>
      <c r="C23" s="150"/>
      <c r="D23" s="150"/>
      <c r="E23" s="150"/>
    </row>
    <row r="25" spans="1:5" ht="14.25">
      <c r="A25" s="145" t="str">
        <f>'Cronograma - Casarão'!A42</f>
        <v>Itatiba, 04 de Abril de 2024</v>
      </c>
      <c r="B25" s="145"/>
      <c r="C25" s="145"/>
      <c r="D25" s="145"/>
      <c r="E25" s="145"/>
    </row>
    <row r="26" spans="1:5" ht="14.25">
      <c r="A26" s="105"/>
      <c r="B26" s="105"/>
      <c r="C26" s="105"/>
      <c r="D26" s="105"/>
      <c r="E26" s="105"/>
    </row>
    <row r="27" spans="1:5" ht="14.25">
      <c r="A27" s="105"/>
      <c r="B27" s="105"/>
      <c r="C27" s="105"/>
      <c r="D27" s="105"/>
      <c r="E27" s="105"/>
    </row>
    <row r="28" spans="1:5" ht="14.25">
      <c r="A28" s="106"/>
      <c r="B28" s="106"/>
      <c r="C28" s="107"/>
      <c r="D28" s="106"/>
      <c r="E28" s="106"/>
    </row>
    <row r="29" spans="1:5" ht="14.25">
      <c r="A29" s="106"/>
      <c r="B29" s="145"/>
      <c r="C29" s="145"/>
      <c r="D29" s="145"/>
      <c r="E29" s="145"/>
    </row>
    <row r="30" spans="1:5" ht="14.25">
      <c r="A30" s="106"/>
      <c r="B30" s="145"/>
      <c r="C30" s="145"/>
      <c r="D30" s="145"/>
      <c r="E30" s="145"/>
    </row>
    <row r="31" spans="1:5">
      <c r="B31" s="146"/>
      <c r="C31" s="146"/>
      <c r="D31" s="146"/>
      <c r="E31" s="147"/>
    </row>
  </sheetData>
  <mergeCells count="13">
    <mergeCell ref="A1:E1"/>
    <mergeCell ref="A2:E3"/>
    <mergeCell ref="A4:E4"/>
    <mergeCell ref="A5:D5"/>
    <mergeCell ref="A6:D6"/>
    <mergeCell ref="B29:E29"/>
    <mergeCell ref="B30:E30"/>
    <mergeCell ref="B31:E31"/>
    <mergeCell ref="B10:B11"/>
    <mergeCell ref="C10:C11"/>
    <mergeCell ref="D10:D11"/>
    <mergeCell ref="A23:E23"/>
    <mergeCell ref="A25:E25"/>
  </mergeCells>
  <pageMargins left="0.39374999999999999" right="0.39374999999999999" top="0.63124999999999998" bottom="0.63124999999999998" header="0.39374999999999999" footer="0.39374999999999999"/>
  <pageSetup paperSize="9" fitToHeight="0" orientation="landscape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6431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Orçamento - Casarão</vt:lpstr>
      <vt:lpstr>Cronograma - Casarão</vt:lpstr>
      <vt:lpstr>BDI</vt:lpstr>
      <vt:lpstr>'Cronograma - Casarão'!Area_de_impressao</vt:lpstr>
      <vt:lpstr>'Orçamento - Casarão'!Area_de_impressao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Stocco</dc:creator>
  <dc:description/>
  <cp:lastModifiedBy>Adriana Stocco</cp:lastModifiedBy>
  <cp:revision>257</cp:revision>
  <cp:lastPrinted>2024-04-04T14:43:36Z</cp:lastPrinted>
  <dcterms:created xsi:type="dcterms:W3CDTF">2021-10-18T08:08:48Z</dcterms:created>
  <dcterms:modified xsi:type="dcterms:W3CDTF">2024-05-14T13:24:20Z</dcterms:modified>
  <dc:language>pt-BR</dc:language>
</cp:coreProperties>
</file>