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tabRatio="500" activeTab="3"/>
  </bookViews>
  <sheets>
    <sheet name="Orçamento " sheetId="1" r:id="rId1"/>
    <sheet name="Cronograma FF 8M " sheetId="2" r:id="rId2"/>
    <sheet name="BDI" sheetId="3" r:id="rId3"/>
    <sheet name="Composições" sheetId="4" r:id="rId4"/>
  </sheets>
  <externalReferences>
    <externalReference r:id="rId7"/>
    <externalReference r:id="rId8"/>
  </externalReferences>
  <definedNames>
    <definedName name="_xlnm.Print_Area" localSheetId="2">'BDI'!$A$1:$F$26</definedName>
    <definedName name="_xlnm.Print_Area" localSheetId="3">'Composições'!$A$1:$G$21</definedName>
    <definedName name="_xlnm.Print_Area" localSheetId="1">'Cronograma FF 8M '!$A$1:$K$74</definedName>
    <definedName name="_xlnm.Print_Area" localSheetId="0">'Orçamento '!$A$1:$K$301</definedName>
    <definedName name="DESONERACAO">IF(OR(Import_Desoneracao="DESONERADO",Import_Desoneracao="SIM"),"SIM","NÃO")</definedName>
    <definedName name="Excel_BuiltIn_Print_Area" localSheetId="2">'BDI'!$A$1:$F$46</definedName>
    <definedName name="Excel_BuiltIn_Print_Area" localSheetId="1">'Cronograma FF 8M '!$A$1:$L$73</definedName>
    <definedName name="Excel_BuiltIn_Print_Area" localSheetId="0">'Orçamento '!$A$1:$K$280</definedName>
    <definedName name="Excel_BuiltIn_Print_Titles" localSheetId="0">'Orçamento '!$1:$7</definedName>
    <definedName name="Import_Desoneracao">OFFSET('[1]DADOS'!$G$18,0,-1)</definedName>
    <definedName name="NCOMPOSICOES">15</definedName>
    <definedName name="NCOTACOES">15</definedName>
    <definedName name="ORÇAMENTO.BancoRef" hidden="1">'Orçamento '!$F$8</definedName>
    <definedName name="ORÇAMENTO_BancoRef" localSheetId="0">'Orçamento '!$F$8</definedName>
    <definedName name="ORÇAMENTO_BancoRef">#REF!</definedName>
    <definedName name="REFERENCIA.Descricao" hidden="1">IF(ISNUMBER('Orçamento '!$AF1),OFFSET(INDIRECT(ORÇAMENTO.BancoRef),'Orçamento '!$AF1-1,3,1),'Orçamento '!$AF1)</definedName>
    <definedName name="REFERENCIA.Desonerado" hidden="1">IF(ISNUMBER('Orçamento '!$AF1),VALUE(OFFSET(INDIRECT(ORÇAMENTO.BancoRef),'Orçamento '!$AF1-1,5,1)),0)</definedName>
    <definedName name="REFERENCIA.NaoDesonerado" hidden="1">IF(ISNUMBER('Orçamento '!$AF1),VALUE(OFFSET(INDIRECT(ORÇAMENTO.BancoRef),'Orçamento '!$AF1-1,6,1)),0)</definedName>
    <definedName name="REFERENCIA.Unidade" hidden="1">IF(ISNUMBER('Orçamento '!$AF1),OFFSET(INDIRECT(ORÇAMENTO.BancoRef),'Orçamento '!$AF1-1,4,1),"-")</definedName>
    <definedName name="REFERENCIA_Descricao" localSheetId="0">IF(ISNUMBER('Orçamento '!$AF1),OFFSET(INDIRECT('Orçamento '!ORÇAMENTO_BancoRef),'Orçamento '!$AF1-1,3,1),'Orçamento '!$AF1)</definedName>
    <definedName name="REFERENCIA_Descricao">IF(ISNUMBER(#REF!),OFFSET(INDIRECT(ORÇAMENTO_BancoRef),#REF!-1,3,1),#REF!)</definedName>
    <definedName name="REFERENCIA_Desonerado" localSheetId="0">IF(ISNUMBER('Orçamento '!$AF1),VALUE(OFFSET(INDIRECT('Orçamento '!ORÇAMENTO_BancoRef),'Orçamento '!$AF1-1,5,1)),0)</definedName>
    <definedName name="REFERENCIA_Desonerado">IF(ISNUMBER(#REF!),VALUE(OFFSET(INDIRECT(ORÇAMENTO_BancoRef),#REF!-1,5,1)),0)</definedName>
    <definedName name="REFERENCIA_NaoDesonerado" localSheetId="0">IF(ISNUMBER('Orçamento '!$AF1),VALUE(OFFSET(INDIRECT('Orçamento '!ORÇAMENTO_BancoRef),'Orçamento '!$AF1-1,6,1)),0)</definedName>
    <definedName name="REFERENCIA_NaoDesonerado">IF(ISNUMBER(#REF!),VALUE(OFFSET(INDIRECT(ORÇAMENTO_BancoRef),#REF!-1,6,1)),0)</definedName>
    <definedName name="REFERENCIA_Unidade" localSheetId="0">IF(ISNUMBER('Orçamento '!$AF1),OFFSET(INDIRECT('Orçamento '!ORÇAMENTO_BancoRef),'Orçamento '!$AF1-1,4,1),"-")</definedName>
    <definedName name="REFERENCIA_Unidade">IF(ISNUMBER(#REF!),OFFSET(INDIRECT(ORÇAMENTO_BancoRef),#REF!-1,4,1),"-")</definedName>
    <definedName name="TIPOORCAMENTO">IF(VALUE('[2]MENU'!$O$3)=2,"Licitado","Proposto")</definedName>
    <definedName name="_xlnm.Print_Titles" localSheetId="0">'Orçamento '!$1:$7</definedName>
  </definedNames>
  <calcPr fullCalcOnLoad="1"/>
</workbook>
</file>

<file path=xl/sharedStrings.xml><?xml version="1.0" encoding="utf-8"?>
<sst xmlns="http://schemas.openxmlformats.org/spreadsheetml/2006/main" count="1306" uniqueCount="725">
  <si>
    <t>PREFEITURA MUNICIPAL DE ITATIBA</t>
  </si>
  <si>
    <t>PLANILHA QUANTITATIVA / ORÇAMENTÁRIA</t>
  </si>
  <si>
    <t>OBRA: EXECUÇÃO DE OBRAS PARA IMPLANTAÇÃO DA AVENIDA MARGINAL</t>
  </si>
  <si>
    <t>BASE DE PREÇOS E 
TIPO DE OBRA</t>
  </si>
  <si>
    <t>NÃO DESONERADO - RECAP. e PAVIMENTAÇÃO</t>
  </si>
  <si>
    <t>MEMÓRIA DE CÁLCULO</t>
  </si>
  <si>
    <t>CHECAGEM</t>
  </si>
  <si>
    <t>ITEM</t>
  </si>
  <si>
    <t>FONTE</t>
  </si>
  <si>
    <t>CÓDIGO</t>
  </si>
  <si>
    <t>DESCRIÇÃO</t>
  </si>
  <si>
    <t>UNID.</t>
  </si>
  <si>
    <t>QUANT.</t>
  </si>
  <si>
    <t>VALOR UNIT. SEM BDI</t>
  </si>
  <si>
    <t>VALOR UNITÁRIO COM BDI</t>
  </si>
  <si>
    <t>TOTAL</t>
  </si>
  <si>
    <t>1</t>
  </si>
  <si>
    <t>Serviços Preliminares</t>
  </si>
  <si>
    <t>1.1</t>
  </si>
  <si>
    <t>PMSP EDIF</t>
  </si>
  <si>
    <t>PLACA DE OBRA EM CHAPA DE AÇO GALVANIZADO</t>
  </si>
  <si>
    <t>M2</t>
  </si>
  <si>
    <t>1.2</t>
  </si>
  <si>
    <t>SINAPI-I</t>
  </si>
  <si>
    <t>10777</t>
  </si>
  <si>
    <t xml:space="preserve">LOCACAO DE CONTAINER 2,30 X 4,30 M, ALT. 2,50 M, PARA SANITARIO, COM 3 BACIAS, 4 CHUVEIROS, 1 LAVATORIO E 1 MICTORIO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</si>
  <si>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   </t>
  </si>
  <si>
    <t>1.3</t>
  </si>
  <si>
    <t>SINAPI</t>
  </si>
  <si>
    <t>1.4</t>
  </si>
  <si>
    <t>10776</t>
  </si>
  <si>
    <t>1.5</t>
  </si>
  <si>
    <t>CDHU</t>
  </si>
  <si>
    <t>Banheiro químico modelo Standard, com manutenção conforme exigências da CETESB</t>
  </si>
  <si>
    <t>UNMES</t>
  </si>
  <si>
    <t>1.6</t>
  </si>
  <si>
    <t>101498</t>
  </si>
  <si>
    <t>ENTRADA DE ENERGIA ELÉTRICA, AÉREA, BIFÁSICA, COM CAIXA DE SOBREPOR, CABO DE 16 MM2 E DISJUNTOR DIN 50A (NÃO INCLUSO O POSTE DE CONCRETO). AF_07/2020_PS</t>
  </si>
  <si>
    <t>UN</t>
  </si>
  <si>
    <t>1.7</t>
  </si>
  <si>
    <t>1.8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</si>
  <si>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</si>
  <si>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</si>
  <si>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CHP</t>
  </si>
  <si>
    <t>1.9</t>
  </si>
  <si>
    <t>95635</t>
  </si>
  <si>
    <t>1.10</t>
  </si>
  <si>
    <t>95675</t>
  </si>
  <si>
    <t>1.11</t>
  </si>
  <si>
    <t>Tubo de PVC rígido soldável marrom, DN= 25 mm, (3/4´), inclusive conexões</t>
  </si>
  <si>
    <t>M</t>
  </si>
  <si>
    <t>1.12</t>
  </si>
  <si>
    <t>Tubo PVC rígido, tipo Coletor Esgoto, junta elástica, DN= 100 mm, inclusive conexões</t>
  </si>
  <si>
    <t>1.13</t>
  </si>
  <si>
    <t>97902</t>
  </si>
  <si>
    <t>CAIXA ENTERRADA HIDRÁULICA RETANGULAR EM ALVENARIA COM TIJOLOS CERÂMICOS MACIÇOS, DIMENSÕES INTERNAS: 0,6X0,6X0,6 M PARA REDE DE ESGOTO. AF_12/2020</t>
  </si>
  <si>
    <t>1.14</t>
  </si>
  <si>
    <t>Taxa de mobilização e desmobilização de equipamentos para execução de sondagem</t>
  </si>
  <si>
    <t>TX</t>
  </si>
  <si>
    <t>1.15</t>
  </si>
  <si>
    <t>Taxa de mobilização e desmobilização de equipamentos para execução de sondagem rotativa</t>
  </si>
  <si>
    <t>1.16</t>
  </si>
  <si>
    <t>Sondagem do terreno à percussão (mínimo de 30 m)</t>
  </si>
  <si>
    <t>1.17</t>
  </si>
  <si>
    <t>Sondagem do terreno rotativa em solo</t>
  </si>
  <si>
    <t>1.18</t>
  </si>
  <si>
    <t>88907</t>
  </si>
  <si>
    <t>ESCAVADEIRA HIDRÁULICA SOBRE ESTEIRAS, CAÇAMBA 1,20 M3, PESO OPERACIONAL 21 T, POTÊNCIA BRUTA 155 HP - CHP DIURNO. AF_06/2014</t>
  </si>
  <si>
    <t>1.19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</si>
  <si>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</si>
  <si>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</si>
  <si>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2</t>
  </si>
  <si>
    <t>Administração Local</t>
  </si>
  <si>
    <t>2.1</t>
  </si>
  <si>
    <t>2707</t>
  </si>
  <si>
    <t xml:space="preserve">H     </t>
  </si>
  <si>
    <t>2.2</t>
  </si>
  <si>
    <t>532</t>
  </si>
  <si>
    <t>2.3</t>
  </si>
  <si>
    <t>7592</t>
  </si>
  <si>
    <t>2.4</t>
  </si>
  <si>
    <t>244</t>
  </si>
  <si>
    <t>2.5</t>
  </si>
  <si>
    <t>4083</t>
  </si>
  <si>
    <t>2.6</t>
  </si>
  <si>
    <t>34345</t>
  </si>
  <si>
    <t>2.7</t>
  </si>
  <si>
    <t>2.8</t>
  </si>
  <si>
    <t>PMSP INFRA</t>
  </si>
  <si>
    <t>SERVENTE</t>
  </si>
  <si>
    <t>H</t>
  </si>
  <si>
    <t>3</t>
  </si>
  <si>
    <t>Projetos e Controle Tecnológico</t>
  </si>
  <si>
    <t>3.1</t>
  </si>
  <si>
    <t>Composição</t>
  </si>
  <si>
    <t>6</t>
  </si>
  <si>
    <t>ENSAIOS DE COMPACTAÇÃO - AMOSTRAS NÃO TRABALHADAS - ENERGIA NORMAL - SOLOS</t>
  </si>
  <si>
    <t>UNID</t>
  </si>
  <si>
    <t>3.2</t>
  </si>
  <si>
    <t>DESENVOLVIMENTO DE PRANCHA DE DESENHO TÉCNICO/ DETALHAMENTO FORMATO A1</t>
  </si>
  <si>
    <t>3.3</t>
  </si>
  <si>
    <t>Projeto executivo de estrutura em formato A1</t>
  </si>
  <si>
    <t>4</t>
  </si>
  <si>
    <t>4.1</t>
  </si>
  <si>
    <t>Fresagem de pavimento asfáltico com espessura até 5 cm, inclusive carregamento, transporte até 1 quilômetro e descarregamento</t>
  </si>
  <si>
    <t>4.2</t>
  </si>
  <si>
    <t>Demolição (levantamento) mecanizada de pavimento asfáltico, inclusive fragmentação e acomodação do material</t>
  </si>
  <si>
    <t>4.3</t>
  </si>
  <si>
    <t>M3</t>
  </si>
  <si>
    <t>4.4</t>
  </si>
  <si>
    <t>RETIRADA DE DEFENSA METÁLICA TIPO SEMI-MALEÁVEL SIMPLES</t>
  </si>
  <si>
    <t>5</t>
  </si>
  <si>
    <t>Drenagem de águas pluviais</t>
  </si>
  <si>
    <t>5.1</t>
  </si>
  <si>
    <t>Escavação mecanizada de valas ou cavas com profundidade de até 2 m</t>
  </si>
  <si>
    <t>5.2</t>
  </si>
  <si>
    <t>Base de brita graduada</t>
  </si>
  <si>
    <t>5.3</t>
  </si>
  <si>
    <t>5.4</t>
  </si>
  <si>
    <t>Escoramento de solo pontaletado</t>
  </si>
  <si>
    <t>5.5</t>
  </si>
  <si>
    <t>BOCA DE LOBO DUPLA</t>
  </si>
  <si>
    <t>5.6</t>
  </si>
  <si>
    <t>Poço de visita de 1,60 x 1,60 x 1,60 m - tipo PMSP</t>
  </si>
  <si>
    <t>5.7</t>
  </si>
  <si>
    <t>Tampão em ferro fundido com tampa articulada, de 400 x 600 mm, classe 15 (ruptura &gt; 1500 kg)</t>
  </si>
  <si>
    <t>5.8</t>
  </si>
  <si>
    <t>LEVANTAMENTO OU REBAIXAMENTO DE TAMPÃO DE POÇO DE VISITA</t>
  </si>
  <si>
    <t>5.9</t>
  </si>
  <si>
    <t>Tubo de concreto (PA-1), DN= 600mm</t>
  </si>
  <si>
    <t>5.10</t>
  </si>
  <si>
    <t xml:space="preserve">Muro ala </t>
  </si>
  <si>
    <t>5.11</t>
  </si>
  <si>
    <t>Reaterro compactado mecanizado de vala ou cava com compactador</t>
  </si>
  <si>
    <t>5.12</t>
  </si>
  <si>
    <t>102666</t>
  </si>
  <si>
    <t>DRENO SUBSUPERFICIAL (SEÇÃO 0,40 X 0,40 M), COM TUBO DE PEAD CORRUGADO PERFURADO, DN 100 MM, ENCHIMENTO COM BRITA, ENVOLVIDO COM MANTA GEOTÊXTIL. AF_07/2021</t>
  </si>
  <si>
    <t>5.13</t>
  </si>
  <si>
    <t>104492</t>
  </si>
  <si>
    <t>ADUELA/ GALERIA FECHADA PRE-MOLDADA DE CONCRETO ARMADO, SECAO QUADRANGULAR INTERNA DE 2,00 X 2,00 M (L X A), MISULA DE 20 X 20 CM, C = 1,00 M, ESPESSURA MIN = 15 CM, TB-45 E FCK DO CONCRETO = 30 MPA   FORNECIMENTO E ASSENTAMENTO. AF_01/2023</t>
  </si>
  <si>
    <t>5.14</t>
  </si>
  <si>
    <t>Instalação de aduelas de concreto 4,50m x 4,00 m (medidas internas) x 1,00m paredes de 0,30m</t>
  </si>
  <si>
    <t>m</t>
  </si>
  <si>
    <t>5.15</t>
  </si>
  <si>
    <t>Lastro e/ou fundação em rachão mecanizado</t>
  </si>
  <si>
    <t>5.16</t>
  </si>
  <si>
    <t>96620</t>
  </si>
  <si>
    <t>5.17</t>
  </si>
  <si>
    <t>CORTE E ESPALHAMENTO DENTRO DA OBRA</t>
  </si>
  <si>
    <t>ATERRO, INCLUSIVE COMPACTAÇÃO</t>
  </si>
  <si>
    <t>Pavimentação Asfáltica - Avenida</t>
  </si>
  <si>
    <t>6.1</t>
  </si>
  <si>
    <t>ABERTURA DE CAIXA ATÉ 25CM, INCLUI ESCAVAÇÃO, COMPACTAÇÃO, TRANSPORTE E PREPARO DO SUB-LEITO</t>
  </si>
  <si>
    <t>6.2</t>
  </si>
  <si>
    <t>94267</t>
  </si>
  <si>
    <t>6.3</t>
  </si>
  <si>
    <t>DER</t>
  </si>
  <si>
    <t>23.04.06.03</t>
  </si>
  <si>
    <t xml:space="preserve">SUB-BASE OU BASE DE MACADAME SECO                                              </t>
  </si>
  <si>
    <t>m3</t>
  </si>
  <si>
    <t>6.4</t>
  </si>
  <si>
    <t>6.5</t>
  </si>
  <si>
    <t>Imprimação betuminosa ligante</t>
  </si>
  <si>
    <t>6.6</t>
  </si>
  <si>
    <t>23.08.06.04</t>
  </si>
  <si>
    <t xml:space="preserve">CONCRETO ASFALTICO COM ASFALTO-BORRACHA, GRADUACAO IV                          </t>
  </si>
  <si>
    <t>6.7</t>
  </si>
  <si>
    <t>7</t>
  </si>
  <si>
    <t>Pavimentação Asfáltica - Sobre Aduelas</t>
  </si>
  <si>
    <t>7.1</t>
  </si>
  <si>
    <t>7.2</t>
  </si>
  <si>
    <t>Forma em madeira comum para fundação</t>
  </si>
  <si>
    <t>7.3</t>
  </si>
  <si>
    <t>Armadura em tela soldada de aço</t>
  </si>
  <si>
    <t>KG</t>
  </si>
  <si>
    <t>7.4</t>
  </si>
  <si>
    <t>Concreto usinado, fck = 25 MPa</t>
  </si>
  <si>
    <t>7.5</t>
  </si>
  <si>
    <t>Lançamento e adensamento de concreto ou massa por bombeamento</t>
  </si>
  <si>
    <t>7.6</t>
  </si>
  <si>
    <t>7.7</t>
  </si>
  <si>
    <t>8</t>
  </si>
  <si>
    <t>Recapeamento Asfáltico</t>
  </si>
  <si>
    <t>8.1</t>
  </si>
  <si>
    <t>8.2</t>
  </si>
  <si>
    <t>8.3</t>
  </si>
  <si>
    <t>9</t>
  </si>
  <si>
    <t>9.1</t>
  </si>
  <si>
    <t>9.2</t>
  </si>
  <si>
    <t>REBAIXAMENTO DE GUIA</t>
  </si>
  <si>
    <t>9.3</t>
  </si>
  <si>
    <t>Piso em ladrilho hidráulico podotátil várias cores (25x25cm), assentado com argamassa mista</t>
  </si>
  <si>
    <t>10</t>
  </si>
  <si>
    <t>Proteção e fechamentos</t>
  </si>
  <si>
    <t>10.1</t>
  </si>
  <si>
    <t>Locação para muros, cercas e alambrados</t>
  </si>
  <si>
    <t>10.2</t>
  </si>
  <si>
    <t>98522</t>
  </si>
  <si>
    <t>ALAMBRADO EM MOURÕES DE CONCRETO, COM TELA DE ARAME GALVANIZADO (INCLUSIVE MURETA EM CONCRETO). AF_05/2018</t>
  </si>
  <si>
    <t>10.3</t>
  </si>
  <si>
    <t>FV15/16 - MURO FECHO EM BLOCO E ESTRUT. CONCRETO FUND. EM BROCAS (H=2,5M)</t>
  </si>
  <si>
    <t>10.4</t>
  </si>
  <si>
    <t>11</t>
  </si>
  <si>
    <t>Sinalização Viária</t>
  </si>
  <si>
    <t>11.1</t>
  </si>
  <si>
    <t>Sinalização horizontal em massa termoplástica à quente por extrusão, espessura de 3,0 mm, para faixas</t>
  </si>
  <si>
    <t>11.2</t>
  </si>
  <si>
    <t>Cotação</t>
  </si>
  <si>
    <t>unid</t>
  </si>
  <si>
    <t>11.3</t>
  </si>
  <si>
    <t>12</t>
  </si>
  <si>
    <t>12.1</t>
  </si>
  <si>
    <t>Projeto executivo de instalações elétricas em formato A0</t>
  </si>
  <si>
    <t>12.2</t>
  </si>
  <si>
    <t>Cabo de cobre flexível de 16 mm², isolamento 0,6/1kV - isolação HEPR 90°C</t>
  </si>
  <si>
    <t>97891</t>
  </si>
  <si>
    <t>CAIXA ENTERRADA ELÉTRICA RETANGULAR, EM ALVENARIA COM BLOCOS DE CONCRETO, FUNDO COM BRITA, DIMENSÕES INTERNAS: 0,4X0,4X0,4 M. AF_12/2020</t>
  </si>
  <si>
    <t>Eletroduto corrugado em polietileno de alta densidade, DN= 75 mm, com acessórios</t>
  </si>
  <si>
    <t>Disjuntor termomagnético, bipolar 220/380 V, corrente de 10 A até 50 A</t>
  </si>
  <si>
    <t>CABO FLEXÍVEL PVC-750V - 3 CONDUTORES - 1,5MM2</t>
  </si>
  <si>
    <t>Haste de aterramento de 5/8" x 2,4 m</t>
  </si>
  <si>
    <t>Conector cabo/haste de 3/4´</t>
  </si>
  <si>
    <t>13</t>
  </si>
  <si>
    <t>Muro de pedra</t>
  </si>
  <si>
    <t>13.1</t>
  </si>
  <si>
    <t>Esgotamento de águas superficiais com bomba de superfície ou submersa</t>
  </si>
  <si>
    <t>HPXh</t>
  </si>
  <si>
    <t>13.2</t>
  </si>
  <si>
    <t>13.3</t>
  </si>
  <si>
    <t>13.4</t>
  </si>
  <si>
    <t>Enrocamento com pedra assentada</t>
  </si>
  <si>
    <t>13.5</t>
  </si>
  <si>
    <t>13.6</t>
  </si>
  <si>
    <t>13.7</t>
  </si>
  <si>
    <t>102726</t>
  </si>
  <si>
    <t>DRENO BARBACÃ, DN 50 MM, COM MATERIAL DRENANTE. AF_07/2021</t>
  </si>
  <si>
    <t>Compactação de aterro mecanizado mínimo de 95% PN, sem fornecimento de solo em campo aberto</t>
  </si>
  <si>
    <t>14</t>
  </si>
  <si>
    <t>Concreto projetado</t>
  </si>
  <si>
    <t>14.1</t>
  </si>
  <si>
    <t>14.2</t>
  </si>
  <si>
    <t>91069</t>
  </si>
  <si>
    <t>EXECUÇÃO DE REVESTIMENTO DE CONCRETO PROJETADO COM ESPESSURA DE 7 CM, ARMADO COM TELA, INCLINAÇÃO MENOR QUE 90°, APLICAÇÃO CONTÍNUA, UTILIZANDO EQUIPAMENTO DE PROJEÇÃO COM 6 M³/H DE CAPACIDADE. AF_01/2016</t>
  </si>
  <si>
    <t>14.3</t>
  </si>
  <si>
    <t>FORNECIMENTO, PREPARO E APLICAÇÃO DE CONCRETO PROJETADO, MEDIDO NO PROJETO - FCK = 25MPA - EM OBRAS DE CONTENÇÃO</t>
  </si>
  <si>
    <t>93953</t>
  </si>
  <si>
    <t>EXECUÇÃO DE GRAMPO PARA SOLO GRAMPEADO COM COMPRIMENTO MAIOR QUE 4 M E MENOR OU IGUAL A 6 M, DIÂMETRO DE 10 CM, PERFURAÇÃO COM EQUIPAMENTO MANUAL E ARMADURA COM DIÂMETRO DE 16 MM. AF_05/2016</t>
  </si>
  <si>
    <t>15</t>
  </si>
  <si>
    <t>Serviços Complementares</t>
  </si>
  <si>
    <t>15.1</t>
  </si>
  <si>
    <t>15.2</t>
  </si>
  <si>
    <t>15.3</t>
  </si>
  <si>
    <t>103946</t>
  </si>
  <si>
    <t>PLANTIO DE GRAMA ESMERALDA OU SÃO CARLOS OU CURITIBANA, EM PLACAS. AF_05/2022</t>
  </si>
  <si>
    <t>16</t>
  </si>
  <si>
    <t>Pontes</t>
  </si>
  <si>
    <t>16.1</t>
  </si>
  <si>
    <t>Fundação/Mesoestrutura</t>
  </si>
  <si>
    <t>Locação de obra de edificação</t>
  </si>
  <si>
    <t>Taxa de mobilização e desmobilização de equipamentos para execução de estaca pré-moldada</t>
  </si>
  <si>
    <t>Taxa de mobilização e desmobilização de equipamentos para execução de estaca tipo Raiz em solo</t>
  </si>
  <si>
    <t>Estaca pré-moldada protendida cravada para 50t</t>
  </si>
  <si>
    <t>ESTACA RAIZ DIÂMETRO DE 250MM PARA ATÉ 80 TF</t>
  </si>
  <si>
    <t>Lastro de pedra britada</t>
  </si>
  <si>
    <t>Concreto usinado não estrutural mínimo 150 kg cimento / m³</t>
  </si>
  <si>
    <t>Concreto usinado, fck = 30 MPa</t>
  </si>
  <si>
    <t>Lançamento e adensamento de concreto ou massa em fundação</t>
  </si>
  <si>
    <t>Armadura em barra de aço CA-50 (A ou B) fyk = 500 MPa</t>
  </si>
  <si>
    <t>16.2</t>
  </si>
  <si>
    <t>Laje/Tabuleiro</t>
  </si>
  <si>
    <t>Fornecimento e montagem de estrutura em aço ASTM-A36, sem pintura</t>
  </si>
  <si>
    <t>Junta elástica estrutural de neoprene</t>
  </si>
  <si>
    <t>16.3</t>
  </si>
  <si>
    <t>New Jersey e Guarda Corpo</t>
  </si>
  <si>
    <t>Eletroduto corrugado em polietileno de alta densidade, DN= 30 mm, com acessórios</t>
  </si>
  <si>
    <t>DP.04 - CORRIMÃO EM TUBO GALVANIZADO</t>
  </si>
  <si>
    <t>16.4</t>
  </si>
  <si>
    <t>Iluminação</t>
  </si>
  <si>
    <t>Poste telecônico reto em aço SAE 1010/1020 galvanizado a fogo, altura de 10,00 m</t>
  </si>
  <si>
    <t>CABO 2,50MM2 - ISOLAMENTO PARA 0,7KV - CLASSE 4 - FLEXÍVEL</t>
  </si>
  <si>
    <t>16.5</t>
  </si>
  <si>
    <t>Tratamento superficial de concreto (new jersey)</t>
  </si>
  <si>
    <t>Verniz de proteção antipichação</t>
  </si>
  <si>
    <t>16.6</t>
  </si>
  <si>
    <t>Pintura em perfis metálicos e corrimão</t>
  </si>
  <si>
    <t>100719</t>
  </si>
  <si>
    <t>PINTURA COM TINTA ALQUÍDICA DE FUNDO (TIPO ZARCÃO) PULVERIZADA SOBRE PERFIL METÁLICO EXECUTADO EM FÁBRICA (POR DEMÃO). AF_01/2020_PE</t>
  </si>
  <si>
    <t>Esmalte à base água em superfície metálica, inclusive preparo</t>
  </si>
  <si>
    <t>17</t>
  </si>
  <si>
    <t>Rede de água e esgoto SABESP</t>
  </si>
  <si>
    <t>17.1</t>
  </si>
  <si>
    <t>Un</t>
  </si>
  <si>
    <t>17.2</t>
  </si>
  <si>
    <t>17.3</t>
  </si>
  <si>
    <t>17.4</t>
  </si>
  <si>
    <t>17.5</t>
  </si>
  <si>
    <t>CRONOGRAMA FÍSICO / FINANCEIRO</t>
  </si>
  <si>
    <t>DISCRIMINAÇÃO</t>
  </si>
  <si>
    <t>TOTAL DO ITEM</t>
  </si>
  <si>
    <t>PRIMEIRO</t>
  </si>
  <si>
    <t>SEGUNDO</t>
  </si>
  <si>
    <t>TERCEIRO</t>
  </si>
  <si>
    <t>QUARTO</t>
  </si>
  <si>
    <t>QUINTO</t>
  </si>
  <si>
    <t>SEXTO</t>
  </si>
  <si>
    <t>SETIMO</t>
  </si>
  <si>
    <t>OITAVO</t>
  </si>
  <si>
    <t>( % / R$ )</t>
  </si>
  <si>
    <t>MÊS</t>
  </si>
  <si>
    <t>TOTAL GERAL:</t>
  </si>
  <si>
    <t>DESEMBOLSO TOTAL DO MÊS (R$):</t>
  </si>
  <si>
    <t>MENSAL</t>
  </si>
  <si>
    <t>ACUM.</t>
  </si>
  <si>
    <t>PERCENTUAL:</t>
  </si>
  <si>
    <t xml:space="preserve">MENSAL 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</si>
  <si>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</si>
  <si>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</si>
  <si>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</si>
  <si>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Item</t>
  </si>
  <si>
    <t>Descrição dos Serviços</t>
  </si>
  <si>
    <t>Siglas</t>
  </si>
  <si>
    <t>%</t>
  </si>
  <si>
    <t>SEM DESONERAÇÃO</t>
  </si>
  <si>
    <t>Administração Central</t>
  </si>
  <si>
    <t>AC</t>
  </si>
  <si>
    <t>Seguro e Garantias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</si>
  <si>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</si>
  <si>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</si>
  <si>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</si>
  <si>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</si>
  <si>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</si>
  <si>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</si>
  <si>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</si>
  <si>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 e PIS 0,65%)</t>
  </si>
  <si>
    <t>CP</t>
  </si>
  <si>
    <t>Tributos (ISS)</t>
  </si>
  <si>
    <t>ISS</t>
  </si>
  <si>
    <t>Tributos (Contribuição Previdenciária de Receita Bruta)</t>
  </si>
  <si>
    <t>CPRB</t>
  </si>
  <si>
    <t>BDI CALCULADO</t>
  </si>
  <si>
    <t>BDI CALCULADO CONFORME ACÓRDÃO Nº 2369/2011 – TCU</t>
  </si>
  <si>
    <t xml:space="preserve">Fonte </t>
  </si>
  <si>
    <t>Codigo</t>
  </si>
  <si>
    <t>Descrição</t>
  </si>
  <si>
    <t>Unidade</t>
  </si>
  <si>
    <t>coefic</t>
  </si>
  <si>
    <t>Custo</t>
  </si>
  <si>
    <t>Total</t>
  </si>
  <si>
    <t xml:space="preserve">Composição </t>
  </si>
  <si>
    <t>Muro Ala</t>
  </si>
  <si>
    <t>Sinapi</t>
  </si>
  <si>
    <t>ALVENARIA DE VEDAÇÃO DE BLOCOS CERÂMICOS FURADOS NA VERTICAL DE 14X19X39 CM (ESPESSURA 14 CM) E ARGAMASSA DE ASSENTAMENTO COM PREPARO EM BETONEIRA. AF_12/2021</t>
  </si>
  <si>
    <t>m²</t>
  </si>
  <si>
    <t>17.02.020</t>
  </si>
  <si>
    <t>CHAPISCO</t>
  </si>
  <si>
    <t>17.02.120</t>
  </si>
  <si>
    <t>EMBOÇO COMUM</t>
  </si>
  <si>
    <t>CONCRETO FCK = 25MPA, TRAÇO 1:2,2:2,5 (EM MASSA SECA DE CIMENTO/ AREIA MÉDIA/ SEIXO ROLADO) - PREPARO MECÂNICO COM BETONEIRA 400 L. AF_05/2021</t>
  </si>
  <si>
    <t>m³</t>
  </si>
  <si>
    <t>11.16.060</t>
  </si>
  <si>
    <t>LANÇAMENTO E ADENSAMENTO DE CONCRETO OU MASSA EM ESTRUTURA</t>
  </si>
  <si>
    <t>11.18.140</t>
  </si>
  <si>
    <t>LASTRO E/OU FUNDAÇÃO EM RACHÃO MECANIZADO</t>
  </si>
  <si>
    <t>11.01.130</t>
  </si>
  <si>
    <t>10.01.040</t>
  </si>
  <si>
    <t>Instalação de aduelas de concreto 4,50m x 4,00m (medidas internas) x 1,00m de paredes de 0,30m</t>
  </si>
  <si>
    <t>Aduela/ galeria pre-moldada de concreto armado, seção retangular de 4,50x4,00x1,00x0,30 Tb-45</t>
  </si>
  <si>
    <t>Und</t>
  </si>
  <si>
    <t>GUINDASTE HIDRÁULICO AUTOPROPELIDO, COM LANÇA TELESCÓPICA 28,80 M, CAPACIDADE MÁXIMA 30 T, POTÊNCIA 97 KW, TRAÇÃO 4 X 4 - CHP DIURNO. AF_11/2014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</si>
  <si>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</si>
  <si>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Ensaio de Compactação – Amostras não trabalhadas – energia Normal – Solos</t>
  </si>
  <si>
    <t>AUXILIAR DE LABORATÓRIO COM ENCARGOS COMPLEMENTARES</t>
  </si>
  <si>
    <t>TÉCNICO DE LABORATÓRIO COM ENCARGOS COMPLEMENTARES</t>
  </si>
  <si>
    <t>1.20</t>
  </si>
  <si>
    <t>CORTE, RECORTE E REMOÇÃO DE ÁRVORES INCLUSIVE RAIZES DIÂM. &gt; 30 E &lt; 60CM</t>
  </si>
  <si>
    <t>1.21</t>
  </si>
  <si>
    <t xml:space="preserve">Passeio </t>
  </si>
  <si>
    <t>1.22</t>
  </si>
  <si>
    <t>1.23</t>
  </si>
  <si>
    <t>02.03.110</t>
  </si>
  <si>
    <t>Tapume móvel para fechamento de áreas</t>
  </si>
  <si>
    <t xml:space="preserve">LOCACAO DE CONTAINER 2,30 X 6,00 M, ALT. 2,50 M, PARA ESCRITORIO, SEM DIVISORIAS INTERNAS E SEM SANITARIO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</si>
  <si>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02.01.180</t>
  </si>
  <si>
    <t>46.01.020</t>
  </si>
  <si>
    <t>46.05.020</t>
  </si>
  <si>
    <t>01.21.010</t>
  </si>
  <si>
    <t>01.21.090</t>
  </si>
  <si>
    <t>01.21.110</t>
  </si>
  <si>
    <t>01.21.120</t>
  </si>
  <si>
    <t>TRANSPLANTE DE ÁRVORES COM DAP MAIOR OU IGUAL A 30CM</t>
  </si>
  <si>
    <t xml:space="preserve">ENGENHEIRO CIVIL DE OBRA PLENO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</si>
  <si>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TECNICO / ASSISTENTE DE ENGENHARIA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</si>
  <si>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TOPOGRAFO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</si>
  <si>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DE TOPOGRAFO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</si>
  <si>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ENCARREGADO GERAL DE OBRAS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</si>
  <si>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VIGIA DIURNO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</si>
  <si>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01.17.051</t>
  </si>
  <si>
    <t>4.5</t>
  </si>
  <si>
    <t>03.07.050</t>
  </si>
  <si>
    <t>03.07.030</t>
  </si>
  <si>
    <t>04.02.070</t>
  </si>
  <si>
    <t>Retirada de estrutura em madeira tesoura - telhas perfil qualquer</t>
  </si>
  <si>
    <t>04.03.020</t>
  </si>
  <si>
    <t>Retirada de telhamento em barro</t>
  </si>
  <si>
    <t>Demolições e retiradas</t>
  </si>
  <si>
    <t>07.02.020</t>
  </si>
  <si>
    <t>54.01.210</t>
  </si>
  <si>
    <t>08.01.060</t>
  </si>
  <si>
    <t>49.12.110</t>
  </si>
  <si>
    <t>49.06.480</t>
  </si>
  <si>
    <t>46.12.080</t>
  </si>
  <si>
    <t>07.11.020</t>
  </si>
  <si>
    <t>104491</t>
  </si>
  <si>
    <t>ADUELA/ GALERIA FECHADA PRE-MOLDADA DE CONCRETO ARMADO, SECAO QUADRANGULAR INTERNA DE 1,50 X 1,50 M (L X A), MISULA DE 20 X 20 CM, C = 1,00 M, ESPESSURA MIN = 15 CM, TB-45 E FCK DO CONCRETO = 30 MPA   FORNECIMENTO E ASSENTAMENTO. AF_01/2023</t>
  </si>
  <si>
    <t>54.03.230</t>
  </si>
  <si>
    <t>09.01.020</t>
  </si>
  <si>
    <t>10.02.020</t>
  </si>
  <si>
    <t>11.16.080</t>
  </si>
  <si>
    <t>9.4</t>
  </si>
  <si>
    <t>9.5</t>
  </si>
  <si>
    <t>54.04.340</t>
  </si>
  <si>
    <t>Pavimentação em lajota de concreto 35 MPa, espessura 6 cm, cor natural, tipos: raquete, retangular, sextavado e 16 faces, com rejunte em areia</t>
  </si>
  <si>
    <t>30.04.030</t>
  </si>
  <si>
    <t>14.11.271</t>
  </si>
  <si>
    <t>11.4</t>
  </si>
  <si>
    <t>11.5</t>
  </si>
  <si>
    <t>11.6</t>
  </si>
  <si>
    <t>11.7</t>
  </si>
  <si>
    <t>11.8</t>
  </si>
  <si>
    <t>11.9</t>
  </si>
  <si>
    <t>11.10</t>
  </si>
  <si>
    <t>11.11</t>
  </si>
  <si>
    <t>70.02.016</t>
  </si>
  <si>
    <t>70.02.014</t>
  </si>
  <si>
    <t>Sinalização horizontal em massa termoplástica à quente por aspersão, espessura de 1,5 mm, para faixas</t>
  </si>
  <si>
    <t>70.02.022</t>
  </si>
  <si>
    <t>Sinalização horizontal em tinta a base de resina acrílica emulsionada em água</t>
  </si>
  <si>
    <t>70.03.012</t>
  </si>
  <si>
    <t>Placa para sinalização viária em alumínio composto, totalmente refletiva com película III/III - área até 2,0 m²</t>
  </si>
  <si>
    <t>70.04.001</t>
  </si>
  <si>
    <t>Coluna simples (PP), diâmetro de 2 1/2´ e comprimento de 3,6 m</t>
  </si>
  <si>
    <t>70.06.011</t>
  </si>
  <si>
    <t>Tacha tipo I bidirecional refletiva</t>
  </si>
  <si>
    <t>70.06.012</t>
  </si>
  <si>
    <t>Tacha tipo I monodirecional refletiva</t>
  </si>
  <si>
    <t>04.41.001</t>
  </si>
  <si>
    <t>Retirada de placa de solo</t>
  </si>
  <si>
    <t>21.03.11.03</t>
  </si>
  <si>
    <t xml:space="preserve">REMOCAO DE SINALIZACAO HORIZONTAL POR FRESAGEM                                 </t>
  </si>
  <si>
    <t>m2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</si>
  <si>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</si>
  <si>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</si>
  <si>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</si>
  <si>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</si>
  <si>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</si>
  <si>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</si>
  <si>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</si>
  <si>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</si>
  <si>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</si>
  <si>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</si>
  <si>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</si>
  <si>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</si>
  <si>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</si>
  <si>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</si>
  <si>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01.17.121</t>
  </si>
  <si>
    <t>39.21.060</t>
  </si>
  <si>
    <t>38.13.030</t>
  </si>
  <si>
    <t>37.13.630</t>
  </si>
  <si>
    <t>42.05.200</t>
  </si>
  <si>
    <t>42.05.110</t>
  </si>
  <si>
    <t>41.10.060</t>
  </si>
  <si>
    <t>Braço em tubo de ferro galvanizado de 1" x 1,00 m para fixação de uma luminária</t>
  </si>
  <si>
    <t>41.11.440</t>
  </si>
  <si>
    <t>Suporte tubular de fixação em poste para 1 luminária tipo pétala</t>
  </si>
  <si>
    <t>40.11.010</t>
  </si>
  <si>
    <t>Relé fotoelétrico 50/60 Hz, 110/220 V, 1200 VA, completo</t>
  </si>
  <si>
    <t>12.2.1</t>
  </si>
  <si>
    <t>Praça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</si>
  <si>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</si>
  <si>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</si>
  <si>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</si>
  <si>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</si>
  <si>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</si>
  <si>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</si>
  <si>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</si>
  <si>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</si>
  <si>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</si>
  <si>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</si>
  <si>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</si>
  <si>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</si>
  <si>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</si>
  <si>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38.19.030</t>
  </si>
  <si>
    <t>Eletroduto de PVC corrugado flexível leve, diâmetro externo de 25 mm</t>
  </si>
  <si>
    <t>41.10.410</t>
  </si>
  <si>
    <t>Poste telecônico em aço SAE 1010/1020 galvanizado a fogo, com espera para duas luminárias, altura de 3,00 m</t>
  </si>
  <si>
    <t>41.11.450</t>
  </si>
  <si>
    <t>Suporte tubular de fixação em poste para 2 luminárias tipo pétala</t>
  </si>
  <si>
    <t>41.11.116</t>
  </si>
  <si>
    <t>Luminária LED retangular para poste, fluxo luminoso de 5000 a 5500 lm - potência de 50W</t>
  </si>
  <si>
    <t>Parque Linear</t>
  </si>
  <si>
    <t>41.10.330</t>
  </si>
  <si>
    <t>41.11.703</t>
  </si>
  <si>
    <t>08.07.090</t>
  </si>
  <si>
    <t>08.10.060</t>
  </si>
  <si>
    <t>54.04.050</t>
  </si>
  <si>
    <t>Rejuntamento de paralelepípedo com argamassa de cimento e areia 1:3</t>
  </si>
  <si>
    <t>07.12.020</t>
  </si>
  <si>
    <t>94266</t>
  </si>
  <si>
    <t>92391</t>
  </si>
  <si>
    <t>EXECUÇÃO DE PAVIMENTO EM PISO INTERTRAVADO, COM BLOCO PISOGRAMA DE 35 X 15 CM, ESPESSURA 6 CM. AF_10/2022</t>
  </si>
  <si>
    <t>34.04.164</t>
  </si>
  <si>
    <t>Árvore ornamental tipo Falso barbatimão - h= 2,00 m</t>
  </si>
  <si>
    <t>CAMBUÍ (MYRCIA SELLOI)</t>
  </si>
  <si>
    <t>PITANGUEIRA ( EUGENIA UNIFLORA)</t>
  </si>
  <si>
    <t>INGÁ FEIJÃO (INGA MARGINATA)</t>
  </si>
  <si>
    <t>CAMBUCI (CAMPOMANESIA PHAEA)</t>
  </si>
  <si>
    <t>UVAIA (EUGENIA PYRIFORMIS)</t>
  </si>
  <si>
    <t>PAINEIRA (CHORISIA SPECIOSA)</t>
  </si>
  <si>
    <t>CAROBÃO (JACARANDA MICRANTHA)</t>
  </si>
  <si>
    <t>PAU-FERRO (CAESALPINIA FERREA)</t>
  </si>
  <si>
    <t>CABREÚVA ( MIROXYLON PERUIFERUM)</t>
  </si>
  <si>
    <t>IPÊ ROXO (TABEBUIA IMPETIGINOSA)</t>
  </si>
  <si>
    <t>IPÊ ROSA (TABEBUIA AVELLANEDAE)</t>
  </si>
  <si>
    <t>IC.02 - CONJUNTO MESA E BANCOS EM CONCRETO</t>
  </si>
  <si>
    <t>CJ</t>
  </si>
  <si>
    <t>35.04.120</t>
  </si>
  <si>
    <t>Banco em concreto pré-moldado, comprimento 150 cm</t>
  </si>
  <si>
    <t>LIXEIRA DUPLA</t>
  </si>
  <si>
    <t>02.10.020</t>
  </si>
  <si>
    <t>12.04.080</t>
  </si>
  <si>
    <t>12.07.010</t>
  </si>
  <si>
    <t>12.04.084</t>
  </si>
  <si>
    <t>11.18.040</t>
  </si>
  <si>
    <t>11.02.020</t>
  </si>
  <si>
    <t>11.01.160</t>
  </si>
  <si>
    <t>11.16.040</t>
  </si>
  <si>
    <t>15.03.030</t>
  </si>
  <si>
    <t>32.08.160</t>
  </si>
  <si>
    <t>02.10.050</t>
  </si>
  <si>
    <t>38.13.010</t>
  </si>
  <si>
    <t>41.11.060</t>
  </si>
  <si>
    <t>Luminária fechada para iluminação pública tipo pétala pequena</t>
  </si>
  <si>
    <t>33.03.780</t>
  </si>
  <si>
    <t>33.11.050</t>
  </si>
  <si>
    <t xml:space="preserve">Iluminação </t>
  </si>
  <si>
    <t>70.02.010</t>
  </si>
  <si>
    <t>Sinalização horizontal com tinta vinílica ou acrílica</t>
  </si>
  <si>
    <t>70.20.010</t>
  </si>
  <si>
    <t>Ondulação transversal em massa asfáltica - lombada tipo "A" - conservação de vias urbanas sem execução de recapeamento</t>
  </si>
  <si>
    <t>3.4</t>
  </si>
  <si>
    <t>34.04.06</t>
  </si>
  <si>
    <t xml:space="preserve">VIG.12H NOTURNO DE SEGUNDA A DOMINGO                                           </t>
  </si>
  <si>
    <t>postoxdia</t>
  </si>
  <si>
    <t>LASTRO DE CONCRETO MAGRO, APLICADO EM PISOS, LAJES SOBRE SOLO OU RADIERS. AF_01/2024</t>
  </si>
  <si>
    <t>GUIA (MEIO-FIO) E SARJETA CONJUGADOS DE CONCRETO, MOLDADA  IN LOCO  EM TRECHO RETO COM EXTRUSORA, 45 CM BASE (15 CM BASE DA GUIA + 30 CM BASE DA SARJETA) X 22 CM ALTURA. AF_01/2024</t>
  </si>
  <si>
    <t>Alvenaria de bloco de concreto estrutural 19 cm - classe A</t>
  </si>
  <si>
    <t>12.2.15</t>
  </si>
  <si>
    <t>12.2.16</t>
  </si>
  <si>
    <t>12.2.17</t>
  </si>
  <si>
    <t>Luminária pública LED retangular para poste, fluxo luminoso de 14200 a 18000 lm, eficiência mínima de 120 lm/W - potência de 100 W/120 W</t>
  </si>
  <si>
    <t>GUIA (MEIO-FIO) CONCRETO, MOLDADA  IN LOCO  EM TRECHO CURVO COM EXTRUSORA, 15 CM BASE X 30 CM ALTURA. AF_01/2024</t>
  </si>
  <si>
    <t>26.11.08.01</t>
  </si>
  <si>
    <t xml:space="preserve">BARREIRA DE SEGURANçA PARA O.A.E CONF. PP-DE-C01/293                           </t>
  </si>
  <si>
    <t>49.12.120</t>
  </si>
  <si>
    <t>Chaminé para poço de visita tipo PMSP em alvenaria, diâmetro interno 70 cm - pescoço</t>
  </si>
  <si>
    <t>5.18</t>
  </si>
  <si>
    <t>LIMPEZA MANUAL GERAL INCLUSIVE REMOÇÃO DE COBERTURA VEGETAL - TRONCO ATÉ 10CM - SEM TRANSPORTE</t>
  </si>
  <si>
    <t>4.6</t>
  </si>
  <si>
    <t>4.7</t>
  </si>
  <si>
    <t>4.8</t>
  </si>
  <si>
    <t>03.01.210</t>
  </si>
  <si>
    <t>Demolição mecanizada de concreto armado, inclusive fragmentação e acomodação do material</t>
  </si>
  <si>
    <t>04.02.140</t>
  </si>
  <si>
    <t>Retirada de estrutura metálica</t>
  </si>
  <si>
    <t>04.03.040</t>
  </si>
  <si>
    <t>Retirada de telhamento perfil e material qualquer, exceto barro</t>
  </si>
  <si>
    <t>10.5</t>
  </si>
  <si>
    <t>12.01.041</t>
  </si>
  <si>
    <t>Broca em concreto armado diâmetro de 25 cm - completa</t>
  </si>
  <si>
    <t>FORMA PARA CONCRETO APARENTE, INCLUSIVE CIMBRAMENTO DE ALTURA ATÉ 3M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</si>
  <si>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</si>
  <si>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</si>
  <si>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</si>
  <si>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</si>
  <si>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</si>
  <si>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</si>
  <si>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</si>
  <si>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</si>
  <si>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</si>
  <si>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</si>
  <si>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</si>
  <si>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</si>
  <si>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</si>
  <si>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</si>
  <si>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</si>
  <si>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</si>
  <si>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</si>
  <si>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</si>
  <si>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</si>
  <si>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</si>
  <si>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</si>
  <si>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</si>
  <si>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</si>
  <si>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</si>
  <si>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</si>
  <si>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</si>
  <si>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</si>
  <si>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</si>
  <si>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</si>
  <si>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</si>
  <si>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</si>
  <si>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</si>
  <si>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</si>
  <si>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</si>
  <si>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</si>
  <si>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</si>
  <si>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</si>
  <si>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</si>
  <si>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</si>
  <si>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</si>
  <si>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</si>
  <si>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</si>
  <si>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</si>
  <si>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</si>
  <si>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</si>
  <si>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</si>
  <si>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</si>
  <si>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</si>
  <si>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</si>
  <si>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</si>
  <si>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</si>
  <si>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</si>
  <si>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</si>
  <si>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</si>
  <si>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16.2.1</t>
  </si>
  <si>
    <t>16.2.2</t>
  </si>
  <si>
    <t>16.2.3</t>
  </si>
  <si>
    <t>16.2.4</t>
  </si>
  <si>
    <t>16.2.5</t>
  </si>
  <si>
    <t>16.2.6</t>
  </si>
  <si>
    <t>16.3.1</t>
  </si>
  <si>
    <t>16.3.2</t>
  </si>
  <si>
    <t>16.3.3</t>
  </si>
  <si>
    <t>16.3.4</t>
  </si>
  <si>
    <t>16.4.1</t>
  </si>
  <si>
    <t>16.4.2</t>
  </si>
  <si>
    <t>16.4.3</t>
  </si>
  <si>
    <t>16.4.4</t>
  </si>
  <si>
    <t>16.4.5</t>
  </si>
  <si>
    <t>16.4.6</t>
  </si>
  <si>
    <t>16.4.7</t>
  </si>
  <si>
    <t>16.4.8</t>
  </si>
  <si>
    <t>16.4.9</t>
  </si>
  <si>
    <t>16.4.10</t>
  </si>
  <si>
    <t>16.4.11</t>
  </si>
  <si>
    <t>16.4.12</t>
  </si>
  <si>
    <t>16.5.1</t>
  </si>
  <si>
    <t>16.6.1</t>
  </si>
  <si>
    <t>16.6.2</t>
  </si>
  <si>
    <t>9.6</t>
  </si>
  <si>
    <t>02.02.120</t>
  </si>
  <si>
    <t>Locação de container tipo alojamento - área mínima de 13,80 m²</t>
  </si>
  <si>
    <t>KIT CAVALETE PARA MEDIÇÃO DE ÁGUA - ENTRADA PRINCIPAL, EM PVC DN 25 MM (3/4") - FORNECIMENTO E INSTALAÇÃO (EXCLUSIVE HIDRÔMETRO). AF_03/2024</t>
  </si>
  <si>
    <t>HIDRÔMETRO DN 3/4", 5,0 M3/H - FORNECIMENTO E INSTALAÇÃO. AF_03/2024</t>
  </si>
  <si>
    <t>14.20.010</t>
  </si>
  <si>
    <t>Vergas, contravergas e pilaretes de concreto armado</t>
  </si>
  <si>
    <t>POSTE DE ENTRADA DE ENERGIA, DUPLO "T" - 7,5M/300DAN</t>
  </si>
  <si>
    <t>4033012</t>
  </si>
  <si>
    <t>18070041</t>
  </si>
  <si>
    <t>1001008</t>
  </si>
  <si>
    <t>20003021</t>
  </si>
  <si>
    <t>5011000</t>
  </si>
  <si>
    <t>17002042</t>
  </si>
  <si>
    <t>NC.27 - PASSEIO DE CONCRETO, FCK=25MPA, INCLUINDO PREPARO DA CAIXA E LASTRO DE BRITA</t>
  </si>
  <si>
    <t>17001082</t>
  </si>
  <si>
    <t>VB.02 - CONCRETO "GROUT"</t>
  </si>
  <si>
    <t>LD.06/12 - ENTRADA AÉREA DE ENERGIA E TELEFONE - 17 À 20KVA</t>
  </si>
  <si>
    <t>10007003</t>
  </si>
  <si>
    <t>17.6</t>
  </si>
  <si>
    <t>17.7</t>
  </si>
  <si>
    <t>17.8</t>
  </si>
  <si>
    <t>17.9</t>
  </si>
  <si>
    <t>17.10</t>
  </si>
  <si>
    <t>EMBASA</t>
  </si>
  <si>
    <t>07.93.37</t>
  </si>
  <si>
    <t>ESCORAMENTO DE VALA, TIPO BLINDAGEM, COM PROFUNDIDADE DE 1,5 A 3,0 M, LARGURA DE 1,5 A 2,5 M - EXECUÇÃO E FORNECIMENTO, INCLUI MATERIAL (ESCAVAÇÃO INTERNA AO BLINDADO)</t>
  </si>
  <si>
    <t>07.93.40</t>
  </si>
  <si>
    <t>ESCORAMENTO DE VALA, TIPO BLINDAGEM, COM PROFUNDIDADE DE 3,0 A 4,5 M, LARGURA MAIOR OU IGUAL A 1,5 E MENOR QUE  2,5 M - EXECUÇÃO E FORNECIMENTO, INCLUI MATERIAL (ESCAVAÇÃO INTERNA AO BLINDADO)</t>
  </si>
  <si>
    <t>49.06.410</t>
  </si>
  <si>
    <t>Tampão em ferro fundido, diâmetro de 600 mm, classe C 300 (ruptura &gt; 300 kN)</t>
  </si>
  <si>
    <t>46.04.020</t>
  </si>
  <si>
    <t>Tubo de PVC rígido tipo PBA classe 15, DN= 75mm, (DE= 85mm), inclusive conexões</t>
  </si>
  <si>
    <t>46.05.050</t>
  </si>
  <si>
    <t>Tubo PVC rígido, tipo Coletor Esgoto, junta elástica, DN= 200 mm, inclusive conexões</t>
  </si>
  <si>
    <t>34.04.130</t>
  </si>
  <si>
    <t>Árvore ornamental tipo Ipê Amarelo - h= 2,00 m</t>
  </si>
  <si>
    <t>IPÊ BRANCO (HANDROANTHUS ROSEO ALBA)</t>
  </si>
  <si>
    <t>34.03.150</t>
  </si>
  <si>
    <t>Arbusto Curcúligo - h= 0,60 a 0,80 m</t>
  </si>
  <si>
    <t>IPÊ AMARELO DO BREJO (HANDROANTHUS UMBELLATUS)</t>
  </si>
  <si>
    <t>GUARITÁ  (ASTRONIUM GRAVEOLENS)</t>
  </si>
  <si>
    <t>COLINIA (CHAMAEDOREA ELEGANS)</t>
  </si>
  <si>
    <t>BURITI (MAURITIA VINIFERA)</t>
  </si>
  <si>
    <t>QUARESMEIRA (TIBOUCHINA GRANULOSA)</t>
  </si>
  <si>
    <t>SEAFORTIA (ARCHONTO PHOENIX CUNNINGHAMIANA)</t>
  </si>
  <si>
    <t>GOIABA DA SERRA (ACCA SELLOWIANA)</t>
  </si>
  <si>
    <t>GABIROBA (CAMPOMANESIA XANTHOCARPA)</t>
  </si>
  <si>
    <t>ARECA BAMBU (CHRYSALIDO CARPUS LUTESCENS)</t>
  </si>
  <si>
    <t>34.04.166</t>
  </si>
  <si>
    <t>Árvore ornamental tipo Aroeira salsa - h= 2,00 m</t>
  </si>
  <si>
    <t>LATÂNIA (LATANIA SPP)</t>
  </si>
  <si>
    <t>TIPUANA (TIPUANA TIPU)</t>
  </si>
  <si>
    <t>PATA DE VACA (BAUHINIA VARIEGATA)</t>
  </si>
  <si>
    <t>SIBIPIRUNA (CAESALPINIA PELTOPHOROIDES)</t>
  </si>
  <si>
    <t>PAU-BRASIL (CAESALPINIA ECHINATA)</t>
  </si>
  <si>
    <t>COQUEIRO (COCOS NUCIFERA)</t>
  </si>
  <si>
    <t>JACARANDÁ DE MINAS (JACARANDA CUSPIDIFOLIA)</t>
  </si>
  <si>
    <t>JACARANDÁ DO CAMPO (MICHAERIUM ACUTIFOLIUM)</t>
  </si>
  <si>
    <t>CASSIA (CASSIA MULTIJUGA)</t>
  </si>
  <si>
    <t>34.04.280</t>
  </si>
  <si>
    <t>Árvore ornamental tipo Manacá-da-serra - h= 2,00 m</t>
  </si>
  <si>
    <t>SUINÃ (ERYTRINA SPECIOSA)</t>
  </si>
  <si>
    <t>CDHU - BOLETIM 193 02/2024
SINAPI 04/2024    PMSP 01/2024    DER 12/2023   EMBASA 01/2024</t>
  </si>
  <si>
    <t>Prefeitura Municipal de Itatiba,  13 de junho de 2024</t>
  </si>
  <si>
    <t>Prefeitura Municipal de Itatiba, 13 de junho de 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</si>
</sst>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&quot;R$ &quot;#,##0.00"/>
    <numFmt numFmtId="167" formatCode="00000000"/>
    <numFmt numFmtId="168" formatCode="#,##0.00;[Red]#,##0.00"/>
    <numFmt numFmtId="169" formatCode="00"/>
    <numFmt numFmtId="170" formatCode="#,##0.00\ ;#,##0.00\ ;\-#\ ;@\ "/>
    <numFmt numFmtId="171" formatCode="&quot;R$&quot;\ #,##0.00"/>
  </numFmts>
  <fonts count="63">
    <font>
      <sz val="11"/>
      <color indexed="8"/>
      <name val="Liberation Sans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 MT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8"/>
      <color indexed="8"/>
      <name val="Arial1"/>
      <family val="0"/>
    </font>
    <font>
      <b/>
      <sz val="12"/>
      <color indexed="8"/>
      <name val="Calibri"/>
      <family val="2"/>
    </font>
    <font>
      <b/>
      <sz val="11"/>
      <color indexed="9"/>
      <name val="Calibri2"/>
      <family val="0"/>
    </font>
    <font>
      <sz val="11"/>
      <color indexed="9"/>
      <name val="Calibri2"/>
      <family val="0"/>
    </font>
    <font>
      <sz val="11"/>
      <color indexed="8"/>
      <name val="Calibri2"/>
      <family val="0"/>
    </font>
    <font>
      <b/>
      <sz val="10"/>
      <color indexed="8"/>
      <name val="Arial21"/>
      <family val="0"/>
    </font>
    <font>
      <b/>
      <sz val="11"/>
      <color indexed="8"/>
      <name val="Calibri2"/>
      <family val="0"/>
    </font>
    <font>
      <sz val="10"/>
      <color indexed="8"/>
      <name val="Arial21"/>
      <family val="0"/>
    </font>
    <font>
      <b/>
      <sz val="11"/>
      <color indexed="8"/>
      <name val="Calibri"/>
      <family val="2"/>
    </font>
    <font>
      <b/>
      <sz val="11"/>
      <color indexed="8"/>
      <name val="Liberation Sans1"/>
      <family val="0"/>
    </font>
    <font>
      <sz val="8"/>
      <name val="Calibri"/>
      <family val="2"/>
    </font>
    <font>
      <sz val="8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48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4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8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48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48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48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12"/>
      </right>
      <top style="hair">
        <color indexed="48"/>
      </top>
      <bottom style="hair">
        <color indexed="48"/>
      </bottom>
    </border>
    <border>
      <left style="hair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48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48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48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4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48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48"/>
      </left>
      <right style="hair">
        <color indexed="48"/>
      </right>
      <top style="hair">
        <color indexed="12"/>
      </top>
      <bottom style="hair">
        <color indexed="12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3333FF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3333FF"/>
      </top>
      <bottom style="hair">
        <color rgb="FF3333FF"/>
      </bottom>
    </border>
    <border>
      <left style="hair">
        <color rgb="FF3333FF"/>
      </left>
      <right style="hair">
        <color rgb="FF3333FF"/>
      </right>
      <top>
        <color indexed="63"/>
      </top>
      <bottom>
        <color indexed="63"/>
      </bottom>
    </border>
    <border>
      <left style="hair">
        <color rgb="FF3333FF"/>
      </left>
      <right style="hair">
        <color rgb="FF3333FF"/>
      </right>
      <top style="hair">
        <color rgb="FF3333FF"/>
      </top>
      <bottom style="hair">
        <color rgb="FF3333FF"/>
      </bottom>
    </border>
    <border>
      <left>
        <color indexed="63"/>
      </left>
      <right style="hair">
        <color rgb="FF3333FF"/>
      </right>
      <top>
        <color indexed="63"/>
      </top>
      <bottom>
        <color indexed="63"/>
      </bottom>
    </border>
    <border>
      <left>
        <color indexed="63"/>
      </left>
      <right style="hair">
        <color rgb="FF3333FF"/>
      </right>
      <top style="hair">
        <color rgb="FF3333FF"/>
      </top>
      <bottom style="hair">
        <color rgb="FF3333FF"/>
      </bottom>
    </border>
    <border>
      <left>
        <color indexed="63"/>
      </left>
      <right>
        <color indexed="63"/>
      </right>
      <top style="hair">
        <color rgb="FF3333FF"/>
      </top>
      <bottom style="hair">
        <color rgb="FF3333FF"/>
      </bottom>
    </border>
    <border>
      <left style="hair">
        <color rgb="FF3333FF"/>
      </left>
      <right style="hair">
        <color rgb="FF3333FF"/>
      </right>
      <top>
        <color indexed="63"/>
      </top>
      <bottom style="hair">
        <color rgb="FF3333FF"/>
      </bottom>
    </border>
    <border>
      <left style="hair">
        <color rgb="FF3333FF"/>
      </left>
      <right style="hair">
        <color rgb="FF3333FF"/>
      </right>
      <top style="hair">
        <color rgb="FF3333FF"/>
      </top>
      <bottom>
        <color indexed="63"/>
      </bottom>
    </border>
    <border>
      <left style="hair">
        <color rgb="FF3333FF"/>
      </left>
      <right style="hair">
        <color rgb="FF3333FF"/>
      </right>
      <top style="hair">
        <color indexed="12"/>
      </top>
      <bottom style="hair">
        <color rgb="FF3333FF"/>
      </bottom>
    </border>
    <border>
      <left style="hair">
        <color indexed="12"/>
      </left>
      <right style="thin">
        <color rgb="FF3333FF"/>
      </right>
      <top style="hair">
        <color rgb="FF3333FF"/>
      </top>
      <bottom style="hair">
        <color rgb="FF3333FF"/>
      </bottom>
    </border>
    <border>
      <left style="hair">
        <color indexed="12"/>
      </left>
      <right style="hair">
        <color rgb="FF3333FF"/>
      </right>
      <top style="hair">
        <color indexed="12"/>
      </top>
      <bottom style="thin">
        <color rgb="FF3333FF"/>
      </bottom>
    </border>
    <border>
      <left style="hair">
        <color rgb="FF3333FF"/>
      </left>
      <right>
        <color indexed="63"/>
      </right>
      <top style="hair">
        <color rgb="FF3333FF"/>
      </top>
      <bottom style="thin">
        <color rgb="FF3333FF"/>
      </bottom>
    </border>
    <border>
      <left style="hair">
        <color rgb="FF3333FF"/>
      </left>
      <right style="hair">
        <color indexed="12"/>
      </right>
      <top style="hair">
        <color indexed="12"/>
      </top>
      <bottom style="thin">
        <color rgb="FF3333FF"/>
      </bottom>
    </border>
    <border>
      <left style="hair">
        <color indexed="12"/>
      </left>
      <right style="thin">
        <color rgb="FF3333FF"/>
      </right>
      <top style="hair">
        <color rgb="FF3333FF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hair">
        <color indexed="12"/>
      </bottom>
    </border>
    <border>
      <left style="thin">
        <color rgb="FF3333FF"/>
      </left>
      <right style="thin">
        <color rgb="FF3333FF"/>
      </right>
      <top style="hair">
        <color indexed="12"/>
      </top>
      <bottom style="hair">
        <color indexed="12"/>
      </bottom>
    </border>
    <border>
      <left style="thin">
        <color rgb="FF3333FF"/>
      </left>
      <right style="thin">
        <color rgb="FF3333FF"/>
      </right>
      <top style="hair">
        <color indexed="12"/>
      </top>
      <bottom style="thin">
        <color rgb="FF3333FF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rgb="FF3333FF"/>
      </right>
      <top style="thin">
        <color indexed="12"/>
      </top>
      <bottom style="thin">
        <color rgb="FF3333FF"/>
      </bottom>
    </border>
    <border>
      <left style="thin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thin">
        <color indexed="12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indexed="12"/>
      </left>
      <right style="thin">
        <color rgb="FF3333FF"/>
      </right>
      <top style="thin">
        <color rgb="FF3333FF"/>
      </top>
      <bottom>
        <color indexed="63"/>
      </bottom>
    </border>
    <border>
      <left style="thin">
        <color indexed="12"/>
      </left>
      <right style="thin">
        <color rgb="FF3333FF"/>
      </right>
      <top style="thin">
        <color rgb="FF3333FF"/>
      </top>
      <bottom style="hair">
        <color indexed="12"/>
      </bottom>
    </border>
    <border>
      <left style="thin">
        <color rgb="FF3333FF"/>
      </left>
      <right style="thin">
        <color rgb="FF3333FF"/>
      </right>
      <top style="hair">
        <color indexed="12"/>
      </top>
      <bottom>
        <color indexed="63"/>
      </bottom>
    </border>
    <border>
      <left style="thin">
        <color rgb="FF3333FF"/>
      </left>
      <right style="thin">
        <color rgb="FF3333FF"/>
      </right>
      <top style="thin">
        <color rgb="FF3333FF"/>
      </top>
      <bottom>
        <color indexed="63"/>
      </bottom>
    </border>
    <border>
      <left style="thin">
        <color rgb="FF3333FF"/>
      </left>
      <right style="thin">
        <color rgb="FF3333FF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rgb="FF3333FF"/>
      </right>
      <top style="hair">
        <color indexed="12"/>
      </top>
      <bottom style="thin">
        <color rgb="FF3333FF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3333FF"/>
      </left>
      <right style="thin">
        <color rgb="FF3333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thin">
        <color rgb="FF3333FF"/>
      </right>
      <top style="hair">
        <color indexed="12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>
        <color indexed="63"/>
      </left>
      <right style="thin">
        <color indexed="12"/>
      </right>
      <top style="thin">
        <color rgb="FF3333FF"/>
      </top>
      <bottom style="thin">
        <color indexed="12"/>
      </bottom>
    </border>
    <border>
      <left style="thin">
        <color indexed="12"/>
      </left>
      <right style="thin">
        <color rgb="FF3333FF"/>
      </right>
      <top style="thin">
        <color rgb="FF3333FF"/>
      </top>
      <bottom style="thin">
        <color indexed="12"/>
      </bottom>
    </border>
    <border>
      <left style="thin">
        <color rgb="FF3333FF"/>
      </left>
      <right>
        <color indexed="63"/>
      </right>
      <top>
        <color indexed="63"/>
      </top>
      <bottom style="thin">
        <color rgb="FF3333FF"/>
      </bottom>
    </border>
    <border>
      <left style="thin">
        <color rgb="FF3333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rgb="FF3333FF"/>
      </bottom>
    </border>
    <border>
      <left style="hair">
        <color indexed="12"/>
      </left>
      <right style="hair">
        <color indexed="48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hair">
        <color rgb="FF3333FF"/>
      </right>
      <top>
        <color indexed="63"/>
      </top>
      <bottom style="hair">
        <color rgb="FF3333FF"/>
      </bottom>
    </border>
    <border>
      <left style="hair"/>
      <right style="hair">
        <color rgb="FF3333FF"/>
      </right>
      <top style="hair">
        <color rgb="FF3333FF"/>
      </top>
      <bottom style="hair">
        <color rgb="FF3333FF"/>
      </bottom>
    </border>
    <border>
      <left style="hair">
        <color indexed="12"/>
      </left>
      <right style="hair">
        <color indexed="12"/>
      </right>
      <top style="thin">
        <color indexed="48"/>
      </top>
      <bottom style="hair">
        <color indexed="12"/>
      </bottom>
    </border>
    <border>
      <left>
        <color indexed="63"/>
      </left>
      <right>
        <color indexed="63"/>
      </right>
      <top style="thin">
        <color rgb="FF3333FF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3333FF"/>
      </left>
      <right>
        <color indexed="63"/>
      </right>
      <top style="thin">
        <color rgb="FF3333FF"/>
      </top>
      <bottom style="thin">
        <color rgb="FF3333FF"/>
      </bottom>
    </border>
    <border>
      <left style="thin">
        <color indexed="12"/>
      </left>
      <right>
        <color indexed="63"/>
      </right>
      <top style="thin">
        <color rgb="FF3333FF"/>
      </top>
      <bottom style="thin">
        <color rgb="FF3333FF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rgb="FF3333FF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8"/>
      </left>
      <right style="hair">
        <color indexed="8"/>
      </right>
      <top style="thin">
        <color indexed="48"/>
      </top>
      <bottom style="hair">
        <color indexed="12"/>
      </bottom>
    </border>
    <border>
      <left style="hair">
        <color indexed="8"/>
      </left>
      <right style="hair">
        <color indexed="8"/>
      </right>
      <top style="thin">
        <color indexed="48"/>
      </top>
      <bottom style="thin">
        <color indexed="48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48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2" fillId="0" borderId="0">
      <alignment/>
      <protection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0" fontId="2" fillId="0" borderId="0">
      <alignment/>
      <protection/>
    </xf>
    <xf numFmtId="164" fontId="0" fillId="0" borderId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4" fillId="34" borderId="10" xfId="0" applyNumberFormat="1" applyFont="1" applyFill="1" applyBorder="1" applyAlignment="1" applyProtection="1">
      <alignment horizontal="center" vertical="center" wrapText="1"/>
      <protection/>
    </xf>
    <xf numFmtId="165" fontId="4" fillId="34" borderId="11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0" fontId="4" fillId="34" borderId="12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165" fontId="3" fillId="0" borderId="16" xfId="0" applyNumberFormat="1" applyFont="1" applyBorder="1" applyAlignment="1" applyProtection="1">
      <alignment horizontal="right" vertical="center" wrapText="1"/>
      <protection/>
    </xf>
    <xf numFmtId="165" fontId="3" fillId="0" borderId="17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/>
    </xf>
    <xf numFmtId="0" fontId="3" fillId="33" borderId="2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165" fontId="3" fillId="0" borderId="16" xfId="0" applyNumberFormat="1" applyFont="1" applyFill="1" applyBorder="1" applyAlignment="1" applyProtection="1">
      <alignment horizontal="right" vertical="center" wrapText="1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>
      <alignment vertical="center" wrapText="1"/>
    </xf>
    <xf numFmtId="49" fontId="4" fillId="35" borderId="27" xfId="0" applyNumberFormat="1" applyFont="1" applyFill="1" applyBorder="1" applyAlignment="1">
      <alignment horizontal="center" vertical="center"/>
    </xf>
    <xf numFmtId="165" fontId="4" fillId="35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165" fontId="4" fillId="35" borderId="3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49" fontId="4" fillId="35" borderId="15" xfId="0" applyNumberFormat="1" applyFont="1" applyFill="1" applyBorder="1" applyAlignment="1">
      <alignment horizontal="center" vertical="center"/>
    </xf>
    <xf numFmtId="165" fontId="4" fillId="35" borderId="17" xfId="0" applyNumberFormat="1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vertical="center" wrapText="1"/>
    </xf>
    <xf numFmtId="165" fontId="3" fillId="0" borderId="17" xfId="0" applyNumberFormat="1" applyFont="1" applyBorder="1" applyAlignment="1" applyProtection="1">
      <alignment horizontal="right" vertical="center"/>
      <protection/>
    </xf>
    <xf numFmtId="0" fontId="3" fillId="33" borderId="22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8" fontId="17" fillId="34" borderId="56" xfId="0" applyNumberFormat="1" applyFont="1" applyFill="1" applyBorder="1" applyAlignment="1">
      <alignment horizontal="center" vertical="center"/>
    </xf>
    <xf numFmtId="10" fontId="17" fillId="0" borderId="56" xfId="50" applyNumberFormat="1" applyFont="1" applyBorder="1" applyAlignment="1">
      <alignment horizontal="center" vertical="center"/>
      <protection/>
    </xf>
    <xf numFmtId="10" fontId="17" fillId="0" borderId="56" xfId="50" applyNumberFormat="1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68" fontId="17" fillId="0" borderId="56" xfId="62" applyNumberFormat="1" applyFont="1" applyBorder="1" applyAlignment="1">
      <alignment horizontal="center" vertical="center"/>
      <protection/>
    </xf>
    <xf numFmtId="10" fontId="17" fillId="0" borderId="56" xfId="50" applyNumberFormat="1" applyFont="1" applyFill="1" applyBorder="1" applyAlignment="1">
      <alignment horizontal="center" vertical="center" wrapText="1"/>
      <protection/>
    </xf>
    <xf numFmtId="168" fontId="17" fillId="0" borderId="56" xfId="62" applyNumberFormat="1" applyFont="1" applyFill="1" applyBorder="1" applyAlignment="1">
      <alignment horizontal="center" vertical="center"/>
      <protection/>
    </xf>
    <xf numFmtId="10" fontId="17" fillId="34" borderId="56" xfId="50" applyNumberFormat="1" applyFont="1" applyFill="1" applyBorder="1" applyAlignment="1">
      <alignment horizontal="center" vertical="center"/>
      <protection/>
    </xf>
    <xf numFmtId="168" fontId="17" fillId="0" borderId="56" xfId="0" applyNumberFormat="1" applyFont="1" applyBorder="1" applyAlignment="1">
      <alignment horizontal="left" vertical="center"/>
    </xf>
    <xf numFmtId="165" fontId="17" fillId="34" borderId="56" xfId="5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68" fontId="19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0" fontId="17" fillId="36" borderId="56" xfId="50" applyNumberFormat="1" applyFont="1" applyFill="1" applyBorder="1" applyAlignment="1">
      <alignment horizontal="center" vertical="center" wrapText="1"/>
      <protection/>
    </xf>
    <xf numFmtId="168" fontId="17" fillId="0" borderId="56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0" fillId="0" borderId="5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22" fillId="37" borderId="0" xfId="0" applyFont="1" applyFill="1" applyAlignment="1">
      <alignment horizontal="center"/>
    </xf>
    <xf numFmtId="0" fontId="23" fillId="34" borderId="56" xfId="0" applyFont="1" applyFill="1" applyBorder="1" applyAlignment="1">
      <alignment horizontal="center" vertical="center"/>
    </xf>
    <xf numFmtId="0" fontId="24" fillId="34" borderId="56" xfId="0" applyFont="1" applyFill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3" fillId="0" borderId="56" xfId="0" applyFont="1" applyBorder="1" applyAlignment="1">
      <alignment horizontal="left" vertical="center"/>
    </xf>
    <xf numFmtId="0" fontId="26" fillId="0" borderId="56" xfId="0" applyFont="1" applyBorder="1" applyAlignment="1">
      <alignment horizontal="center" vertical="center"/>
    </xf>
    <xf numFmtId="10" fontId="23" fillId="0" borderId="56" xfId="0" applyNumberFormat="1" applyFont="1" applyBorder="1" applyAlignment="1">
      <alignment horizontal="center" vertical="center"/>
    </xf>
    <xf numFmtId="2" fontId="23" fillId="0" borderId="56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left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0" fontId="27" fillId="34" borderId="56" xfId="0" applyFont="1" applyFill="1" applyBorder="1" applyAlignment="1">
      <alignment horizontal="center" vertical="center"/>
    </xf>
    <xf numFmtId="0" fontId="27" fillId="34" borderId="56" xfId="0" applyFont="1" applyFill="1" applyBorder="1" applyAlignment="1">
      <alignment horizontal="left" vertical="center"/>
    </xf>
    <xf numFmtId="2" fontId="27" fillId="34" borderId="56" xfId="0" applyNumberFormat="1" applyFont="1" applyFill="1" applyBorder="1" applyAlignment="1">
      <alignment horizontal="center" vertical="center"/>
    </xf>
    <xf numFmtId="10" fontId="27" fillId="34" borderId="5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0" fillId="0" borderId="0" xfId="0" applyNumberFormat="1" applyAlignment="1">
      <alignment/>
    </xf>
    <xf numFmtId="0" fontId="28" fillId="38" borderId="57" xfId="0" applyFont="1" applyFill="1" applyBorder="1" applyAlignment="1">
      <alignment horizontal="center"/>
    </xf>
    <xf numFmtId="165" fontId="28" fillId="38" borderId="57" xfId="0" applyNumberFormat="1" applyFont="1" applyFill="1" applyBorder="1" applyAlignment="1">
      <alignment/>
    </xf>
    <xf numFmtId="0" fontId="0" fillId="39" borderId="57" xfId="0" applyFont="1" applyFill="1" applyBorder="1" applyAlignment="1">
      <alignment/>
    </xf>
    <xf numFmtId="165" fontId="0" fillId="39" borderId="57" xfId="0" applyNumberFormat="1" applyFont="1" applyFill="1" applyBorder="1" applyAlignment="1">
      <alignment/>
    </xf>
    <xf numFmtId="0" fontId="0" fillId="0" borderId="57" xfId="0" applyFont="1" applyBorder="1" applyAlignment="1">
      <alignment/>
    </xf>
    <xf numFmtId="0" fontId="29" fillId="0" borderId="57" xfId="0" applyFont="1" applyBorder="1" applyAlignment="1">
      <alignment wrapText="1"/>
    </xf>
    <xf numFmtId="165" fontId="0" fillId="0" borderId="57" xfId="0" applyNumberFormat="1" applyBorder="1" applyAlignment="1">
      <alignment/>
    </xf>
    <xf numFmtId="0" fontId="0" fillId="39" borderId="57" xfId="0" applyFont="1" applyFill="1" applyBorder="1" applyAlignment="1">
      <alignment wrapText="1"/>
    </xf>
    <xf numFmtId="0" fontId="0" fillId="0" borderId="57" xfId="0" applyFont="1" applyBorder="1" applyAlignment="1">
      <alignment wrapText="1"/>
    </xf>
    <xf numFmtId="165" fontId="10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166" fontId="1" fillId="40" borderId="16" xfId="0" applyNumberFormat="1" applyFont="1" applyFill="1" applyBorder="1" applyAlignment="1">
      <alignment horizontal="right" vertical="center" wrapText="1"/>
    </xf>
    <xf numFmtId="166" fontId="1" fillId="40" borderId="16" xfId="0" applyNumberFormat="1" applyFont="1" applyFill="1" applyBorder="1" applyAlignment="1" applyProtection="1">
      <alignment horizontal="right" vertical="center" wrapText="1"/>
      <protection/>
    </xf>
    <xf numFmtId="171" fontId="1" fillId="40" borderId="16" xfId="0" applyNumberFormat="1" applyFont="1" applyFill="1" applyBorder="1" applyAlignment="1" applyProtection="1">
      <alignment horizontal="right" vertical="center" wrapText="1"/>
      <protection/>
    </xf>
    <xf numFmtId="166" fontId="1" fillId="40" borderId="20" xfId="0" applyNumberFormat="1" applyFont="1" applyFill="1" applyBorder="1" applyAlignment="1" applyProtection="1">
      <alignment horizontal="right" vertical="center" wrapText="1"/>
      <protection/>
    </xf>
    <xf numFmtId="171" fontId="1" fillId="40" borderId="20" xfId="0" applyNumberFormat="1" applyFont="1" applyFill="1" applyBorder="1" applyAlignment="1" applyProtection="1">
      <alignment horizontal="right" vertical="center" wrapText="1"/>
      <protection/>
    </xf>
    <xf numFmtId="0" fontId="0" fillId="40" borderId="57" xfId="0" applyFont="1" applyFill="1" applyBorder="1" applyAlignment="1">
      <alignment/>
    </xf>
    <xf numFmtId="165" fontId="1" fillId="40" borderId="16" xfId="0" applyNumberFormat="1" applyFont="1" applyFill="1" applyBorder="1" applyAlignment="1" applyProtection="1">
      <alignment horizontal="right" vertical="center" wrapText="1"/>
      <protection/>
    </xf>
    <xf numFmtId="165" fontId="1" fillId="40" borderId="20" xfId="0" applyNumberFormat="1" applyFont="1" applyFill="1" applyBorder="1" applyAlignment="1" applyProtection="1">
      <alignment horizontal="right" vertical="center" wrapText="1"/>
      <protection/>
    </xf>
    <xf numFmtId="0" fontId="0" fillId="40" borderId="57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171" fontId="1" fillId="40" borderId="16" xfId="0" applyNumberFormat="1" applyFont="1" applyFill="1" applyBorder="1" applyAlignment="1">
      <alignment horizontal="right" vertical="center" wrapText="1"/>
    </xf>
    <xf numFmtId="165" fontId="1" fillId="40" borderId="16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vertical="center"/>
    </xf>
    <xf numFmtId="165" fontId="3" fillId="0" borderId="46" xfId="0" applyNumberFormat="1" applyFont="1" applyBorder="1" applyAlignment="1" applyProtection="1">
      <alignment horizontal="right" vertical="center" wrapText="1"/>
      <protection/>
    </xf>
    <xf numFmtId="0" fontId="3" fillId="0" borderId="58" xfId="0" applyFont="1" applyFill="1" applyBorder="1" applyAlignment="1">
      <alignment vertical="center"/>
    </xf>
    <xf numFmtId="49" fontId="4" fillId="35" borderId="59" xfId="0" applyNumberFormat="1" applyFont="1" applyFill="1" applyBorder="1" applyAlignment="1">
      <alignment horizontal="center" vertical="center"/>
    </xf>
    <xf numFmtId="165" fontId="4" fillId="35" borderId="60" xfId="0" applyNumberFormat="1" applyFont="1" applyFill="1" applyBorder="1" applyAlignment="1">
      <alignment horizontal="center" vertical="center" wrapText="1"/>
    </xf>
    <xf numFmtId="165" fontId="3" fillId="0" borderId="61" xfId="0" applyNumberFormat="1" applyFont="1" applyBorder="1" applyAlignment="1" applyProtection="1">
      <alignment horizontal="right" vertical="center" wrapText="1"/>
      <protection/>
    </xf>
    <xf numFmtId="2" fontId="8" fillId="0" borderId="62" xfId="0" applyNumberFormat="1" applyFont="1" applyBorder="1" applyAlignment="1">
      <alignment horizontal="right" vertical="center" shrinkToFit="1"/>
    </xf>
    <xf numFmtId="2" fontId="3" fillId="0" borderId="63" xfId="0" applyNumberFormat="1" applyFont="1" applyBorder="1" applyAlignment="1">
      <alignment horizontal="right" vertical="center" shrinkToFit="1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167" fontId="3" fillId="0" borderId="63" xfId="0" applyNumberFormat="1" applyFont="1" applyBorder="1" applyAlignment="1">
      <alignment horizontal="center" vertical="center" shrinkToFit="1"/>
    </xf>
    <xf numFmtId="167" fontId="3" fillId="0" borderId="62" xfId="0" applyNumberFormat="1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2" fontId="8" fillId="0" borderId="64" xfId="0" applyNumberFormat="1" applyFont="1" applyBorder="1" applyAlignment="1">
      <alignment horizontal="right" vertical="center" shrinkToFit="1"/>
    </xf>
    <xf numFmtId="2" fontId="8" fillId="0" borderId="65" xfId="0" applyNumberFormat="1" applyFont="1" applyBorder="1" applyAlignment="1">
      <alignment horizontal="right" vertical="center" shrinkToFi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167" fontId="3" fillId="0" borderId="66" xfId="0" applyNumberFormat="1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left" vertical="center" wrapText="1"/>
    </xf>
    <xf numFmtId="167" fontId="3" fillId="0" borderId="68" xfId="0" applyNumberFormat="1" applyFont="1" applyBorder="1" applyAlignment="1">
      <alignment horizontal="center" vertical="center" shrinkToFit="1"/>
    </xf>
    <xf numFmtId="2" fontId="8" fillId="0" borderId="63" xfId="0" applyNumberFormat="1" applyFont="1" applyBorder="1" applyAlignment="1">
      <alignment horizontal="right"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165" fontId="3" fillId="0" borderId="70" xfId="0" applyNumberFormat="1" applyFont="1" applyBorder="1" applyAlignment="1" applyProtection="1">
      <alignment horizontal="right" vertical="center"/>
      <protection/>
    </xf>
    <xf numFmtId="0" fontId="1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171" fontId="3" fillId="40" borderId="63" xfId="0" applyNumberFormat="1" applyFont="1" applyFill="1" applyBorder="1" applyAlignment="1">
      <alignment horizontal="right" vertical="center" shrinkToFit="1"/>
    </xf>
    <xf numFmtId="171" fontId="8" fillId="40" borderId="63" xfId="0" applyNumberFormat="1" applyFont="1" applyFill="1" applyBorder="1" applyAlignment="1">
      <alignment horizontal="right" vertical="center" shrinkToFit="1"/>
    </xf>
    <xf numFmtId="165" fontId="3" fillId="0" borderId="74" xfId="0" applyNumberFormat="1" applyFont="1" applyBorder="1" applyAlignment="1" applyProtection="1">
      <alignment horizontal="right" vertical="center"/>
      <protection/>
    </xf>
    <xf numFmtId="0" fontId="1" fillId="0" borderId="62" xfId="0" applyFont="1" applyBorder="1" applyAlignment="1">
      <alignment horizontal="center" vertical="center"/>
    </xf>
    <xf numFmtId="171" fontId="8" fillId="40" borderId="62" xfId="0" applyNumberFormat="1" applyFont="1" applyFill="1" applyBorder="1" applyAlignment="1">
      <alignment horizontal="right" vertical="center" shrinkToFit="1"/>
    </xf>
    <xf numFmtId="4" fontId="3" fillId="0" borderId="75" xfId="0" applyNumberFormat="1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3" fillId="35" borderId="76" xfId="0" applyNumberFormat="1" applyFont="1" applyFill="1" applyBorder="1" applyAlignment="1">
      <alignment vertical="center"/>
    </xf>
    <xf numFmtId="4" fontId="3" fillId="35" borderId="77" xfId="0" applyNumberFormat="1" applyFont="1" applyFill="1" applyBorder="1" applyAlignment="1">
      <alignment vertical="center"/>
    </xf>
    <xf numFmtId="4" fontId="3" fillId="35" borderId="78" xfId="0" applyNumberFormat="1" applyFont="1" applyFill="1" applyBorder="1" applyAlignment="1">
      <alignment vertical="center"/>
    </xf>
    <xf numFmtId="4" fontId="3" fillId="0" borderId="79" xfId="0" applyNumberFormat="1" applyFont="1" applyBorder="1" applyAlignment="1">
      <alignment vertical="center"/>
    </xf>
    <xf numFmtId="4" fontId="3" fillId="35" borderId="80" xfId="0" applyNumberFormat="1" applyFont="1" applyFill="1" applyBorder="1" applyAlignment="1">
      <alignment vertical="center"/>
    </xf>
    <xf numFmtId="4" fontId="3" fillId="0" borderId="81" xfId="0" applyNumberFormat="1" applyFont="1" applyBorder="1" applyAlignment="1">
      <alignment vertical="center"/>
    </xf>
    <xf numFmtId="4" fontId="3" fillId="35" borderId="82" xfId="0" applyNumberFormat="1" applyFont="1" applyFill="1" applyBorder="1" applyAlignment="1">
      <alignment vertical="center"/>
    </xf>
    <xf numFmtId="4" fontId="3" fillId="35" borderId="83" xfId="0" applyNumberFormat="1" applyFont="1" applyFill="1" applyBorder="1" applyAlignment="1">
      <alignment vertical="center"/>
    </xf>
    <xf numFmtId="4" fontId="1" fillId="0" borderId="84" xfId="0" applyNumberFormat="1" applyFont="1" applyBorder="1" applyAlignment="1">
      <alignment vertical="center"/>
    </xf>
    <xf numFmtId="4" fontId="3" fillId="0" borderId="85" xfId="0" applyNumberFormat="1" applyFont="1" applyBorder="1" applyAlignment="1">
      <alignment vertical="center"/>
    </xf>
    <xf numFmtId="4" fontId="3" fillId="35" borderId="85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4" fontId="1" fillId="0" borderId="79" xfId="0" applyNumberFormat="1" applyFont="1" applyBorder="1" applyAlignment="1">
      <alignment vertical="center"/>
    </xf>
    <xf numFmtId="4" fontId="3" fillId="35" borderId="86" xfId="0" applyNumberFormat="1" applyFont="1" applyFill="1" applyBorder="1" applyAlignment="1">
      <alignment vertical="center"/>
    </xf>
    <xf numFmtId="4" fontId="3" fillId="0" borderId="87" xfId="0" applyNumberFormat="1" applyFont="1" applyFill="1" applyBorder="1" applyAlignment="1">
      <alignment vertical="center"/>
    </xf>
    <xf numFmtId="4" fontId="3" fillId="0" borderId="76" xfId="0" applyNumberFormat="1" applyFont="1" applyBorder="1" applyAlignment="1">
      <alignment vertical="center"/>
    </xf>
    <xf numFmtId="4" fontId="3" fillId="0" borderId="84" xfId="0" applyNumberFormat="1" applyFont="1" applyFill="1" applyBorder="1" applyAlignment="1">
      <alignment vertical="center"/>
    </xf>
    <xf numFmtId="4" fontId="1" fillId="0" borderId="81" xfId="0" applyNumberFormat="1" applyFont="1" applyBorder="1" applyAlignment="1">
      <alignment vertical="center"/>
    </xf>
    <xf numFmtId="4" fontId="3" fillId="0" borderId="81" xfId="0" applyNumberFormat="1" applyFont="1" applyFill="1" applyBorder="1" applyAlignment="1">
      <alignment vertical="center"/>
    </xf>
    <xf numFmtId="4" fontId="3" fillId="0" borderId="86" xfId="0" applyNumberFormat="1" applyFont="1" applyBorder="1" applyAlignment="1">
      <alignment vertical="center"/>
    </xf>
    <xf numFmtId="4" fontId="3" fillId="0" borderId="79" xfId="0" applyNumberFormat="1" applyFont="1" applyFill="1" applyBorder="1" applyAlignment="1">
      <alignment vertical="center"/>
    </xf>
    <xf numFmtId="4" fontId="3" fillId="0" borderId="88" xfId="0" applyNumberFormat="1" applyFont="1" applyFill="1" applyBorder="1" applyAlignment="1">
      <alignment vertical="center"/>
    </xf>
    <xf numFmtId="4" fontId="3" fillId="35" borderId="89" xfId="0" applyNumberFormat="1" applyFont="1" applyFill="1" applyBorder="1" applyAlignment="1">
      <alignment vertical="center"/>
    </xf>
    <xf numFmtId="4" fontId="3" fillId="35" borderId="87" xfId="0" applyNumberFormat="1" applyFont="1" applyFill="1" applyBorder="1" applyAlignment="1">
      <alignment vertical="center"/>
    </xf>
    <xf numFmtId="4" fontId="3" fillId="35" borderId="90" xfId="0" applyNumberFormat="1" applyFont="1" applyFill="1" applyBorder="1" applyAlignment="1">
      <alignment vertical="center"/>
    </xf>
    <xf numFmtId="4" fontId="3" fillId="0" borderId="91" xfId="0" applyNumberFormat="1" applyFont="1" applyFill="1" applyBorder="1" applyAlignment="1">
      <alignment vertical="center"/>
    </xf>
    <xf numFmtId="4" fontId="3" fillId="0" borderId="92" xfId="0" applyNumberFormat="1" applyFont="1" applyFill="1" applyBorder="1" applyAlignment="1">
      <alignment vertical="center"/>
    </xf>
    <xf numFmtId="4" fontId="3" fillId="0" borderId="78" xfId="0" applyNumberFormat="1" applyFont="1" applyFill="1" applyBorder="1" applyAlignment="1">
      <alignment vertical="center"/>
    </xf>
    <xf numFmtId="4" fontId="3" fillId="35" borderId="93" xfId="0" applyNumberFormat="1" applyFont="1" applyFill="1" applyBorder="1" applyAlignment="1">
      <alignment vertical="center"/>
    </xf>
    <xf numFmtId="4" fontId="4" fillId="35" borderId="94" xfId="0" applyNumberFormat="1" applyFont="1" applyFill="1" applyBorder="1" applyAlignment="1">
      <alignment vertical="center"/>
    </xf>
    <xf numFmtId="4" fontId="4" fillId="35" borderId="95" xfId="0" applyNumberFormat="1" applyFont="1" applyFill="1" applyBorder="1" applyAlignment="1">
      <alignment vertical="center"/>
    </xf>
    <xf numFmtId="4" fontId="3" fillId="0" borderId="96" xfId="0" applyNumberFormat="1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4" fontId="3" fillId="0" borderId="98" xfId="0" applyNumberFormat="1" applyFont="1" applyBorder="1" applyAlignment="1">
      <alignment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vertical="center" wrapText="1"/>
    </xf>
    <xf numFmtId="0" fontId="3" fillId="0" borderId="67" xfId="0" applyFont="1" applyBorder="1" applyAlignment="1">
      <alignment horizontal="center" vertical="center" wrapText="1"/>
    </xf>
    <xf numFmtId="167" fontId="3" fillId="0" borderId="67" xfId="0" applyNumberFormat="1" applyFont="1" applyBorder="1" applyAlignment="1">
      <alignment horizontal="center" vertical="center" shrinkToFit="1"/>
    </xf>
    <xf numFmtId="171" fontId="3" fillId="40" borderId="67" xfId="0" applyNumberFormat="1" applyFont="1" applyFill="1" applyBorder="1" applyAlignment="1">
      <alignment horizontal="right" vertical="center" shrinkToFit="1"/>
    </xf>
    <xf numFmtId="2" fontId="0" fillId="40" borderId="57" xfId="0" applyNumberFormat="1" applyFont="1" applyFill="1" applyBorder="1" applyAlignment="1">
      <alignment/>
    </xf>
    <xf numFmtId="2" fontId="0" fillId="40" borderId="57" xfId="0" applyNumberFormat="1" applyFont="1" applyFill="1" applyBorder="1" applyAlignment="1">
      <alignment horizontal="right"/>
    </xf>
    <xf numFmtId="2" fontId="3" fillId="0" borderId="103" xfId="0" applyNumberFormat="1" applyFont="1" applyBorder="1" applyAlignment="1">
      <alignment horizontal="right" vertical="center" shrinkToFit="1"/>
    </xf>
    <xf numFmtId="0" fontId="3" fillId="0" borderId="10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35" borderId="10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9" fontId="9" fillId="34" borderId="107" xfId="0" applyNumberFormat="1" applyFont="1" applyFill="1" applyBorder="1" applyAlignment="1">
      <alignment horizontal="center" vertical="center"/>
    </xf>
    <xf numFmtId="165" fontId="9" fillId="34" borderId="107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" fillId="35" borderId="110" xfId="0" applyFont="1" applyFill="1" applyBorder="1" applyAlignment="1">
      <alignment horizontal="left" vertical="center" wrapText="1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4" fillId="35" borderId="113" xfId="0" applyFont="1" applyFill="1" applyBorder="1" applyAlignment="1">
      <alignment horizontal="left" vertical="center" wrapText="1"/>
    </xf>
    <xf numFmtId="49" fontId="3" fillId="0" borderId="114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1" fillId="0" borderId="115" xfId="0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 wrapText="1"/>
    </xf>
    <xf numFmtId="49" fontId="3" fillId="0" borderId="117" xfId="0" applyNumberFormat="1" applyFont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4" fontId="4" fillId="35" borderId="10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34" borderId="118" xfId="0" applyNumberFormat="1" applyFont="1" applyFill="1" applyBorder="1" applyAlignment="1">
      <alignment horizontal="center" vertical="center"/>
    </xf>
    <xf numFmtId="49" fontId="4" fillId="34" borderId="119" xfId="0" applyNumberFormat="1" applyFont="1" applyFill="1" applyBorder="1" applyAlignment="1">
      <alignment horizontal="center" vertical="center"/>
    </xf>
    <xf numFmtId="0" fontId="4" fillId="34" borderId="119" xfId="0" applyFont="1" applyFill="1" applyBorder="1" applyAlignment="1">
      <alignment horizontal="center" vertical="center"/>
    </xf>
    <xf numFmtId="0" fontId="4" fillId="34" borderId="119" xfId="0" applyFont="1" applyFill="1" applyBorder="1" applyAlignment="1">
      <alignment horizontal="center" vertical="center" wrapText="1"/>
    </xf>
    <xf numFmtId="4" fontId="7" fillId="34" borderId="119" xfId="0" applyNumberFormat="1" applyFont="1" applyFill="1" applyBorder="1" applyAlignment="1" applyProtection="1">
      <alignment horizontal="center" vertical="center"/>
      <protection/>
    </xf>
    <xf numFmtId="165" fontId="7" fillId="34" borderId="119" xfId="0" applyNumberFormat="1" applyFont="1" applyFill="1" applyBorder="1" applyAlignment="1" applyProtection="1">
      <alignment horizontal="center" vertical="center" wrapText="1"/>
      <protection/>
    </xf>
    <xf numFmtId="0" fontId="3" fillId="34" borderId="118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/>
    </xf>
    <xf numFmtId="169" fontId="18" fillId="0" borderId="56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left" vertical="center" wrapText="1"/>
    </xf>
    <xf numFmtId="168" fontId="17" fillId="34" borderId="56" xfId="0" applyNumberFormat="1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23" fillId="34" borderId="56" xfId="0" applyFont="1" applyFill="1" applyBorder="1" applyAlignment="1">
      <alignment horizontal="center" vertical="center"/>
    </xf>
    <xf numFmtId="0" fontId="24" fillId="34" borderId="56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9" fillId="0" borderId="56" xfId="0" applyFont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dxfs count="4">
    <dxf>
      <font>
        <b val="0"/>
        <sz val="11"/>
        <color indexed="8"/>
      </font>
      <fill>
        <patternFill patternType="solid">
          <fgColor indexed="4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DEE7E5"/>
          <bgColor rgb="FFD9D9D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D7"/>
      <rgbColor rgb="00F2F2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CE4E5"/>
      <rgbColor rgb="00DEE7E5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1</xdr:col>
      <xdr:colOff>676275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0096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76200</xdr:rowOff>
    </xdr:from>
    <xdr:to>
      <xdr:col>1</xdr:col>
      <xdr:colOff>1504950</xdr:colOff>
      <xdr:row>2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12763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123825</xdr:rowOff>
    </xdr:from>
    <xdr:to>
      <xdr:col>1</xdr:col>
      <xdr:colOff>590550</xdr:colOff>
      <xdr:row>2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104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3\1-%20AVENIDA%20MARGINAIS\LICITA&#199;&#195;O%2007.23\2-%20Or&#231;amento%20Planilha%20M&#250;ltipla%20-%20Sele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3\1-%20AVENIDA%20MARGINAIS\LICITA&#199;&#195;O%2007.23\Or&#231;amento%20-%20M&#250;ltip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7"/>
  <sheetViews>
    <sheetView zoomScale="90" zoomScaleNormal="90" zoomScalePageLayoutView="0" workbookViewId="0" topLeftCell="A283">
      <selection activeCell="E301" sqref="E301"/>
    </sheetView>
  </sheetViews>
  <sheetFormatPr defaultColWidth="7.8984375" defaultRowHeight="14.25" customHeight="1"/>
  <cols>
    <col min="1" max="1" width="7.09765625" style="1" customWidth="1"/>
    <col min="2" max="2" width="10.5" style="2" customWidth="1"/>
    <col min="3" max="3" width="10.09765625" style="2" customWidth="1"/>
    <col min="4" max="4" width="41.8984375" style="3" customWidth="1"/>
    <col min="5" max="5" width="8.59765625" style="2" customWidth="1"/>
    <col min="6" max="6" width="11.8984375" style="4" customWidth="1"/>
    <col min="7" max="7" width="11.8984375" style="5" customWidth="1"/>
    <col min="8" max="8" width="13.8984375" style="6" customWidth="1"/>
    <col min="9" max="9" width="18.3984375" style="7" bestFit="1" customWidth="1"/>
    <col min="10" max="10" width="2.19921875" style="8" hidden="1" customWidth="1"/>
    <col min="11" max="11" width="46.8984375" style="9" hidden="1" customWidth="1"/>
    <col min="12" max="12" width="2.5" style="1" hidden="1" customWidth="1"/>
    <col min="13" max="13" width="13.09765625" style="1" hidden="1" customWidth="1"/>
    <col min="14" max="14" width="13" style="1" hidden="1" customWidth="1"/>
    <col min="15" max="15" width="7.3984375" style="1" hidden="1" customWidth="1"/>
    <col min="16" max="16" width="11.3984375" style="1" customWidth="1"/>
    <col min="17" max="64" width="7.3984375" style="1" customWidth="1"/>
    <col min="65" max="253" width="7" style="0" customWidth="1"/>
  </cols>
  <sheetData>
    <row r="1" spans="1:14" ht="14.25" customHeight="1">
      <c r="A1" s="294"/>
      <c r="B1" s="294"/>
      <c r="C1" s="295" t="s">
        <v>0</v>
      </c>
      <c r="D1" s="295"/>
      <c r="E1" s="295"/>
      <c r="F1" s="295"/>
      <c r="G1" s="295"/>
      <c r="H1" s="295"/>
      <c r="I1" s="295"/>
      <c r="J1" s="10"/>
      <c r="M1" s="11"/>
      <c r="N1" s="11"/>
    </row>
    <row r="2" spans="1:14" ht="14.25" customHeight="1">
      <c r="A2" s="294"/>
      <c r="B2" s="294"/>
      <c r="C2" s="296" t="s">
        <v>1</v>
      </c>
      <c r="D2" s="296"/>
      <c r="E2" s="296"/>
      <c r="F2" s="296"/>
      <c r="G2" s="296"/>
      <c r="H2" s="296"/>
      <c r="I2" s="296"/>
      <c r="J2" s="10"/>
      <c r="M2" s="11"/>
      <c r="N2" s="11"/>
    </row>
    <row r="3" spans="1:14" ht="14.25" customHeight="1">
      <c r="A3" s="294"/>
      <c r="B3" s="294"/>
      <c r="C3" s="297" t="s">
        <v>2</v>
      </c>
      <c r="D3" s="297"/>
      <c r="E3" s="297"/>
      <c r="F3" s="297"/>
      <c r="G3" s="297"/>
      <c r="H3" s="297"/>
      <c r="I3" s="297"/>
      <c r="J3" s="12"/>
      <c r="M3" s="11"/>
      <c r="N3" s="11"/>
    </row>
    <row r="4" spans="1:14" ht="42" customHeight="1">
      <c r="A4" s="294"/>
      <c r="B4" s="294"/>
      <c r="C4" s="298" t="s">
        <v>722</v>
      </c>
      <c r="D4" s="298"/>
      <c r="E4" s="299" t="s">
        <v>3</v>
      </c>
      <c r="F4" s="299"/>
      <c r="G4" s="299"/>
      <c r="H4" s="300" t="s">
        <v>4</v>
      </c>
      <c r="I4" s="300"/>
      <c r="J4" s="13"/>
      <c r="K4" s="285" t="s">
        <v>5</v>
      </c>
      <c r="M4" s="286" t="s">
        <v>6</v>
      </c>
      <c r="N4" s="286"/>
    </row>
    <row r="5" spans="1:14" ht="14.25" customHeight="1">
      <c r="A5" s="287"/>
      <c r="B5" s="287"/>
      <c r="C5" s="287"/>
      <c r="D5" s="287"/>
      <c r="E5" s="287"/>
      <c r="F5" s="287"/>
      <c r="G5" s="287"/>
      <c r="H5" s="287"/>
      <c r="I5" s="287"/>
      <c r="J5" s="14"/>
      <c r="K5" s="285"/>
      <c r="M5" s="286"/>
      <c r="N5" s="286"/>
    </row>
    <row r="6" spans="1:14" ht="37.5" customHeight="1">
      <c r="A6" s="288" t="s">
        <v>7</v>
      </c>
      <c r="B6" s="289" t="s">
        <v>8</v>
      </c>
      <c r="C6" s="290" t="s">
        <v>9</v>
      </c>
      <c r="D6" s="291" t="s">
        <v>10</v>
      </c>
      <c r="E6" s="290" t="s">
        <v>11</v>
      </c>
      <c r="F6" s="292" t="s">
        <v>12</v>
      </c>
      <c r="G6" s="293" t="s">
        <v>13</v>
      </c>
      <c r="H6" s="15" t="s">
        <v>14</v>
      </c>
      <c r="I6" s="16" t="s">
        <v>15</v>
      </c>
      <c r="J6" s="17"/>
      <c r="K6" s="285"/>
      <c r="M6" s="286"/>
      <c r="N6" s="286"/>
    </row>
    <row r="7" spans="1:14" ht="14.25" customHeight="1">
      <c r="A7" s="288"/>
      <c r="B7" s="289"/>
      <c r="C7" s="290"/>
      <c r="D7" s="291"/>
      <c r="E7" s="290"/>
      <c r="F7" s="292"/>
      <c r="G7" s="293"/>
      <c r="H7" s="18">
        <v>0.2423</v>
      </c>
      <c r="I7" s="19">
        <f>H284</f>
        <v>34276999.15</v>
      </c>
      <c r="J7" s="17"/>
      <c r="K7" s="285"/>
      <c r="M7" s="286"/>
      <c r="N7" s="286"/>
    </row>
    <row r="8" spans="1:14" ht="18" customHeight="1">
      <c r="A8" s="283"/>
      <c r="B8" s="283"/>
      <c r="C8" s="283"/>
      <c r="D8" s="283"/>
      <c r="E8" s="283"/>
      <c r="F8" s="283"/>
      <c r="G8" s="283"/>
      <c r="H8" s="283"/>
      <c r="I8" s="283"/>
      <c r="J8" s="20"/>
      <c r="M8" s="11"/>
      <c r="N8" s="251"/>
    </row>
    <row r="9" spans="1:15" ht="21.75" customHeight="1">
      <c r="A9" s="21" t="s">
        <v>16</v>
      </c>
      <c r="B9" s="281" t="s">
        <v>17</v>
      </c>
      <c r="C9" s="281"/>
      <c r="D9" s="281"/>
      <c r="E9" s="281"/>
      <c r="F9" s="281"/>
      <c r="G9" s="281"/>
      <c r="H9" s="281"/>
      <c r="I9" s="22">
        <f>SUM(I10:I32)</f>
        <v>3506037.0300000003</v>
      </c>
      <c r="J9" s="10"/>
      <c r="M9" s="222">
        <f>I9</f>
        <v>3506037.0300000003</v>
      </c>
      <c r="N9" s="249"/>
      <c r="O9" s="250"/>
    </row>
    <row r="10" spans="1:14" ht="24" customHeight="1">
      <c r="A10" s="23" t="s">
        <v>18</v>
      </c>
      <c r="B10" s="24" t="s">
        <v>19</v>
      </c>
      <c r="C10" s="24">
        <v>17030002</v>
      </c>
      <c r="D10" s="25" t="s">
        <v>20</v>
      </c>
      <c r="E10" s="26" t="s">
        <v>21</v>
      </c>
      <c r="F10" s="27">
        <v>88</v>
      </c>
      <c r="G10" s="167">
        <v>388.52</v>
      </c>
      <c r="H10" s="28">
        <f aca="true" t="shared" si="0" ref="H10:H32">ROUND(G10*1.2423,2)</f>
        <v>482.66</v>
      </c>
      <c r="I10" s="29">
        <f aca="true" t="shared" si="1" ref="I10:I32">ROUND(H10*F10,2)</f>
        <v>42474.08</v>
      </c>
      <c r="J10" s="30"/>
      <c r="K10" s="31"/>
      <c r="M10" s="221"/>
      <c r="N10" s="218">
        <f aca="true" t="shared" si="2" ref="N10:N32">ROUND(F10*H10,2)</f>
        <v>42474.08</v>
      </c>
    </row>
    <row r="11" spans="1:14" ht="23.25" customHeight="1">
      <c r="A11" s="23" t="s">
        <v>22</v>
      </c>
      <c r="B11" s="32" t="s">
        <v>32</v>
      </c>
      <c r="C11" s="32" t="s">
        <v>379</v>
      </c>
      <c r="D11" s="33" t="s">
        <v>380</v>
      </c>
      <c r="E11" s="32" t="s">
        <v>21</v>
      </c>
      <c r="F11" s="27">
        <v>1250</v>
      </c>
      <c r="G11" s="169">
        <v>105.77</v>
      </c>
      <c r="H11" s="28">
        <f t="shared" si="0"/>
        <v>131.4</v>
      </c>
      <c r="I11" s="29">
        <f t="shared" si="1"/>
        <v>164250</v>
      </c>
      <c r="J11" s="30"/>
      <c r="K11" s="34"/>
      <c r="M11" s="215"/>
      <c r="N11" s="219">
        <f t="shared" si="2"/>
        <v>164250</v>
      </c>
    </row>
    <row r="12" spans="1:14" ht="62.25" customHeight="1">
      <c r="A12" s="23" t="s">
        <v>27</v>
      </c>
      <c r="B12" s="24" t="s">
        <v>23</v>
      </c>
      <c r="C12" s="35" t="s">
        <v>24</v>
      </c>
      <c r="D12" s="33" t="s">
        <v>25</v>
      </c>
      <c r="E12" s="26" t="s">
        <v>26</v>
      </c>
      <c r="F12" s="27">
        <v>24</v>
      </c>
      <c r="G12" s="169">
        <v>931.04</v>
      </c>
      <c r="H12" s="28">
        <f t="shared" si="0"/>
        <v>1156.63</v>
      </c>
      <c r="I12" s="29">
        <f t="shared" si="1"/>
        <v>27759.12</v>
      </c>
      <c r="J12" s="30"/>
      <c r="K12" s="34"/>
      <c r="M12" s="215"/>
      <c r="N12" s="219">
        <f t="shared" si="2"/>
        <v>27759.12</v>
      </c>
    </row>
    <row r="13" spans="1:14" ht="66" customHeight="1">
      <c r="A13" s="23" t="s">
        <v>29</v>
      </c>
      <c r="B13" s="32" t="s">
        <v>32</v>
      </c>
      <c r="C13" s="32" t="s">
        <v>660</v>
      </c>
      <c r="D13" s="33" t="s">
        <v>661</v>
      </c>
      <c r="E13" s="32" t="s">
        <v>34</v>
      </c>
      <c r="F13" s="27">
        <v>24</v>
      </c>
      <c r="G13" s="169">
        <v>873.15</v>
      </c>
      <c r="H13" s="28">
        <f t="shared" si="0"/>
        <v>1084.71</v>
      </c>
      <c r="I13" s="29">
        <f t="shared" si="1"/>
        <v>26033.04</v>
      </c>
      <c r="J13" s="30"/>
      <c r="K13" s="34"/>
      <c r="M13" s="215"/>
      <c r="N13" s="219">
        <f t="shared" si="2"/>
        <v>26033.04</v>
      </c>
    </row>
    <row r="14" spans="1:14" ht="60" customHeight="1">
      <c r="A14" s="23" t="s">
        <v>31</v>
      </c>
      <c r="B14" s="36" t="s">
        <v>23</v>
      </c>
      <c r="C14" s="36" t="s">
        <v>30</v>
      </c>
      <c r="D14" s="37" t="s">
        <v>381</v>
      </c>
      <c r="E14" s="36" t="s">
        <v>26</v>
      </c>
      <c r="F14" s="38">
        <v>24</v>
      </c>
      <c r="G14" s="170">
        <v>640.62</v>
      </c>
      <c r="H14" s="28">
        <f t="shared" si="0"/>
        <v>795.84</v>
      </c>
      <c r="I14" s="29">
        <f t="shared" si="1"/>
        <v>19100.16</v>
      </c>
      <c r="J14" s="30"/>
      <c r="K14" s="34"/>
      <c r="M14" s="215"/>
      <c r="N14" s="219">
        <f t="shared" si="2"/>
        <v>19100.16</v>
      </c>
    </row>
    <row r="15" spans="1:14" ht="37.5" customHeight="1">
      <c r="A15" s="23" t="s">
        <v>35</v>
      </c>
      <c r="B15" s="36" t="s">
        <v>32</v>
      </c>
      <c r="C15" s="36" t="s">
        <v>382</v>
      </c>
      <c r="D15" s="37" t="s">
        <v>33</v>
      </c>
      <c r="E15" s="36" t="s">
        <v>34</v>
      </c>
      <c r="F15" s="38">
        <v>48</v>
      </c>
      <c r="G15" s="171">
        <v>1065.32</v>
      </c>
      <c r="H15" s="28">
        <f t="shared" si="0"/>
        <v>1323.45</v>
      </c>
      <c r="I15" s="29">
        <f t="shared" si="1"/>
        <v>63525.6</v>
      </c>
      <c r="J15" s="30"/>
      <c r="K15" s="34"/>
      <c r="M15" s="215"/>
      <c r="N15" s="219">
        <f t="shared" si="2"/>
        <v>63525.6</v>
      </c>
    </row>
    <row r="16" spans="1:14" ht="57" customHeight="1">
      <c r="A16" s="23" t="s">
        <v>39</v>
      </c>
      <c r="B16" s="36" t="s">
        <v>28</v>
      </c>
      <c r="C16" s="36" t="s">
        <v>36</v>
      </c>
      <c r="D16" s="37" t="s">
        <v>37</v>
      </c>
      <c r="E16" s="36" t="s">
        <v>38</v>
      </c>
      <c r="F16" s="38">
        <v>11</v>
      </c>
      <c r="G16" s="171">
        <v>1856.46</v>
      </c>
      <c r="H16" s="28">
        <f t="shared" si="0"/>
        <v>2306.28</v>
      </c>
      <c r="I16" s="29">
        <f t="shared" si="1"/>
        <v>25369.08</v>
      </c>
      <c r="J16" s="30"/>
      <c r="K16" s="34"/>
      <c r="M16" s="215"/>
      <c r="N16" s="219">
        <f t="shared" si="2"/>
        <v>25369.08</v>
      </c>
    </row>
    <row r="17" spans="1:14" ht="34.5" customHeight="1">
      <c r="A17" s="23" t="s">
        <v>40</v>
      </c>
      <c r="B17" s="36" t="s">
        <v>19</v>
      </c>
      <c r="C17" s="36">
        <v>9080004</v>
      </c>
      <c r="D17" s="37" t="s">
        <v>666</v>
      </c>
      <c r="E17" s="36" t="s">
        <v>38</v>
      </c>
      <c r="F17" s="38">
        <v>11</v>
      </c>
      <c r="G17" s="171">
        <v>1506.48</v>
      </c>
      <c r="H17" s="28">
        <f t="shared" si="0"/>
        <v>1871.5</v>
      </c>
      <c r="I17" s="29">
        <f t="shared" si="1"/>
        <v>20586.5</v>
      </c>
      <c r="J17" s="30"/>
      <c r="K17" s="34"/>
      <c r="M17" s="215"/>
      <c r="N17" s="219">
        <f t="shared" si="2"/>
        <v>20586.5</v>
      </c>
    </row>
    <row r="18" spans="1:14" ht="70.5" customHeight="1">
      <c r="A18" s="23" t="s">
        <v>44</v>
      </c>
      <c r="B18" s="36" t="s">
        <v>28</v>
      </c>
      <c r="C18" s="36" t="s">
        <v>41</v>
      </c>
      <c r="D18" s="37" t="s">
        <v>42</v>
      </c>
      <c r="E18" s="36" t="s">
        <v>43</v>
      </c>
      <c r="F18" s="38">
        <v>288</v>
      </c>
      <c r="G18" s="171">
        <v>318.77</v>
      </c>
      <c r="H18" s="28">
        <f t="shared" si="0"/>
        <v>396.01</v>
      </c>
      <c r="I18" s="29">
        <f t="shared" si="1"/>
        <v>114050.88</v>
      </c>
      <c r="J18" s="30"/>
      <c r="K18" s="34"/>
      <c r="M18" s="215"/>
      <c r="N18" s="219">
        <f t="shared" si="2"/>
        <v>114050.88</v>
      </c>
    </row>
    <row r="19" spans="1:14" ht="61.5" customHeight="1">
      <c r="A19" s="23" t="s">
        <v>46</v>
      </c>
      <c r="B19" s="36" t="s">
        <v>28</v>
      </c>
      <c r="C19" s="36" t="s">
        <v>45</v>
      </c>
      <c r="D19" s="37" t="s">
        <v>662</v>
      </c>
      <c r="E19" s="36" t="s">
        <v>38</v>
      </c>
      <c r="F19" s="38">
        <v>11</v>
      </c>
      <c r="G19" s="171">
        <v>220.72</v>
      </c>
      <c r="H19" s="28">
        <f t="shared" si="0"/>
        <v>274.2</v>
      </c>
      <c r="I19" s="29">
        <f t="shared" si="1"/>
        <v>3016.2</v>
      </c>
      <c r="J19" s="30"/>
      <c r="K19" s="34"/>
      <c r="M19" s="215"/>
      <c r="N19" s="219">
        <f t="shared" si="2"/>
        <v>3016.2</v>
      </c>
    </row>
    <row r="20" spans="1:14" ht="39" customHeight="1">
      <c r="A20" s="23" t="s">
        <v>48</v>
      </c>
      <c r="B20" s="39" t="s">
        <v>28</v>
      </c>
      <c r="C20" s="40" t="s">
        <v>47</v>
      </c>
      <c r="D20" s="37" t="s">
        <v>663</v>
      </c>
      <c r="E20" s="41" t="s">
        <v>38</v>
      </c>
      <c r="F20" s="38">
        <v>11</v>
      </c>
      <c r="G20" s="170">
        <v>159.6</v>
      </c>
      <c r="H20" s="28">
        <f t="shared" si="0"/>
        <v>198.27</v>
      </c>
      <c r="I20" s="29">
        <f t="shared" si="1"/>
        <v>2180.97</v>
      </c>
      <c r="J20" s="30"/>
      <c r="K20" s="34"/>
      <c r="M20" s="215"/>
      <c r="N20" s="219">
        <f t="shared" si="2"/>
        <v>2180.97</v>
      </c>
    </row>
    <row r="21" spans="1:14" ht="36.75" customHeight="1">
      <c r="A21" s="23" t="s">
        <v>51</v>
      </c>
      <c r="B21" s="39" t="s">
        <v>32</v>
      </c>
      <c r="C21" s="40" t="s">
        <v>383</v>
      </c>
      <c r="D21" s="37" t="s">
        <v>49</v>
      </c>
      <c r="E21" s="41" t="s">
        <v>50</v>
      </c>
      <c r="F21" s="38">
        <v>36</v>
      </c>
      <c r="G21" s="170">
        <v>31.2</v>
      </c>
      <c r="H21" s="28">
        <f t="shared" si="0"/>
        <v>38.76</v>
      </c>
      <c r="I21" s="29">
        <f t="shared" si="1"/>
        <v>1395.36</v>
      </c>
      <c r="J21" s="30"/>
      <c r="K21" s="34"/>
      <c r="M21" s="215"/>
      <c r="N21" s="219">
        <f t="shared" si="2"/>
        <v>1395.36</v>
      </c>
    </row>
    <row r="22" spans="1:14" ht="35.25" customHeight="1">
      <c r="A22" s="23" t="s">
        <v>53</v>
      </c>
      <c r="B22" s="43" t="s">
        <v>32</v>
      </c>
      <c r="C22" s="43" t="s">
        <v>384</v>
      </c>
      <c r="D22" s="44" t="s">
        <v>52</v>
      </c>
      <c r="E22" s="43" t="s">
        <v>50</v>
      </c>
      <c r="F22" s="45">
        <v>36</v>
      </c>
      <c r="G22" s="169">
        <v>50.98</v>
      </c>
      <c r="H22" s="28">
        <f t="shared" si="0"/>
        <v>63.33</v>
      </c>
      <c r="I22" s="29">
        <f t="shared" si="1"/>
        <v>2279.88</v>
      </c>
      <c r="J22" s="30"/>
      <c r="K22" s="34"/>
      <c r="M22" s="215"/>
      <c r="N22" s="219">
        <f t="shared" si="2"/>
        <v>2279.88</v>
      </c>
    </row>
    <row r="23" spans="1:14" ht="54" customHeight="1">
      <c r="A23" s="23" t="s">
        <v>56</v>
      </c>
      <c r="B23" s="43" t="s">
        <v>28</v>
      </c>
      <c r="C23" s="43" t="s">
        <v>54</v>
      </c>
      <c r="D23" s="44" t="s">
        <v>55</v>
      </c>
      <c r="E23" s="43" t="s">
        <v>38</v>
      </c>
      <c r="F23" s="45">
        <v>3</v>
      </c>
      <c r="G23" s="168">
        <v>608.47</v>
      </c>
      <c r="H23" s="28">
        <f t="shared" si="0"/>
        <v>755.9</v>
      </c>
      <c r="I23" s="29">
        <f t="shared" si="1"/>
        <v>2267.7</v>
      </c>
      <c r="J23" s="30"/>
      <c r="K23" s="34"/>
      <c r="M23" s="215"/>
      <c r="N23" s="219">
        <f t="shared" si="2"/>
        <v>2267.7</v>
      </c>
    </row>
    <row r="24" spans="1:14" ht="36.75" customHeight="1">
      <c r="A24" s="23" t="s">
        <v>59</v>
      </c>
      <c r="B24" s="43" t="s">
        <v>32</v>
      </c>
      <c r="C24" s="43" t="s">
        <v>385</v>
      </c>
      <c r="D24" s="44" t="s">
        <v>57</v>
      </c>
      <c r="E24" s="43" t="s">
        <v>58</v>
      </c>
      <c r="F24" s="45">
        <v>10</v>
      </c>
      <c r="G24" s="168">
        <v>1250.72</v>
      </c>
      <c r="H24" s="28">
        <f t="shared" si="0"/>
        <v>1553.77</v>
      </c>
      <c r="I24" s="29">
        <f t="shared" si="1"/>
        <v>15537.7</v>
      </c>
      <c r="J24" s="30"/>
      <c r="K24" s="34"/>
      <c r="M24" s="215"/>
      <c r="N24" s="219">
        <f t="shared" si="2"/>
        <v>15537.7</v>
      </c>
    </row>
    <row r="25" spans="1:14" ht="30" customHeight="1">
      <c r="A25" s="23" t="s">
        <v>61</v>
      </c>
      <c r="B25" s="43" t="s">
        <v>32</v>
      </c>
      <c r="C25" s="43" t="s">
        <v>386</v>
      </c>
      <c r="D25" s="44" t="s">
        <v>60</v>
      </c>
      <c r="E25" s="43" t="s">
        <v>58</v>
      </c>
      <c r="F25" s="45">
        <v>3</v>
      </c>
      <c r="G25" s="168">
        <v>6382.49</v>
      </c>
      <c r="H25" s="28">
        <f t="shared" si="0"/>
        <v>7928.97</v>
      </c>
      <c r="I25" s="29">
        <f t="shared" si="1"/>
        <v>23786.91</v>
      </c>
      <c r="J25" s="30"/>
      <c r="K25" s="34"/>
      <c r="M25" s="215"/>
      <c r="N25" s="219">
        <f t="shared" si="2"/>
        <v>23786.91</v>
      </c>
    </row>
    <row r="26" spans="1:14" ht="20.25" customHeight="1">
      <c r="A26" s="23" t="s">
        <v>63</v>
      </c>
      <c r="B26" s="43" t="s">
        <v>32</v>
      </c>
      <c r="C26" s="43" t="s">
        <v>387</v>
      </c>
      <c r="D26" s="44" t="s">
        <v>62</v>
      </c>
      <c r="E26" s="43" t="s">
        <v>50</v>
      </c>
      <c r="F26" s="45">
        <v>3870</v>
      </c>
      <c r="G26" s="168">
        <v>87.92</v>
      </c>
      <c r="H26" s="28">
        <f t="shared" si="0"/>
        <v>109.22</v>
      </c>
      <c r="I26" s="29">
        <f t="shared" si="1"/>
        <v>422681.4</v>
      </c>
      <c r="J26" s="30"/>
      <c r="K26" s="34"/>
      <c r="M26" s="215"/>
      <c r="N26" s="219">
        <f t="shared" si="2"/>
        <v>422681.4</v>
      </c>
    </row>
    <row r="27" spans="1:14" ht="18.75" customHeight="1">
      <c r="A27" s="23" t="s">
        <v>65</v>
      </c>
      <c r="B27" s="43" t="s">
        <v>32</v>
      </c>
      <c r="C27" s="43" t="s">
        <v>388</v>
      </c>
      <c r="D27" s="44" t="s">
        <v>64</v>
      </c>
      <c r="E27" s="43" t="s">
        <v>50</v>
      </c>
      <c r="F27" s="45">
        <v>1170</v>
      </c>
      <c r="G27" s="168">
        <v>380.1</v>
      </c>
      <c r="H27" s="28">
        <f t="shared" si="0"/>
        <v>472.2</v>
      </c>
      <c r="I27" s="29">
        <f t="shared" si="1"/>
        <v>552474</v>
      </c>
      <c r="J27" s="30"/>
      <c r="K27" s="34"/>
      <c r="M27" s="215"/>
      <c r="N27" s="219">
        <f t="shared" si="2"/>
        <v>552474</v>
      </c>
    </row>
    <row r="28" spans="1:14" ht="32.25" customHeight="1">
      <c r="A28" s="23" t="s">
        <v>68</v>
      </c>
      <c r="B28" s="43" t="s">
        <v>88</v>
      </c>
      <c r="C28" s="43" t="s">
        <v>667</v>
      </c>
      <c r="D28" s="44" t="s">
        <v>374</v>
      </c>
      <c r="E28" s="43" t="s">
        <v>38</v>
      </c>
      <c r="F28" s="45">
        <v>405</v>
      </c>
      <c r="G28" s="168">
        <v>682.13</v>
      </c>
      <c r="H28" s="28">
        <f t="shared" si="0"/>
        <v>847.41</v>
      </c>
      <c r="I28" s="29">
        <f t="shared" si="1"/>
        <v>343201.05</v>
      </c>
      <c r="J28" s="30"/>
      <c r="K28" s="34"/>
      <c r="M28" s="215"/>
      <c r="N28" s="219">
        <f t="shared" si="2"/>
        <v>343201.05</v>
      </c>
    </row>
    <row r="29" spans="1:14" ht="31.5" customHeight="1">
      <c r="A29" s="23" t="s">
        <v>373</v>
      </c>
      <c r="B29" s="43" t="s">
        <v>19</v>
      </c>
      <c r="C29" s="43" t="s">
        <v>668</v>
      </c>
      <c r="D29" s="44" t="s">
        <v>389</v>
      </c>
      <c r="E29" s="43" t="s">
        <v>38</v>
      </c>
      <c r="F29" s="45">
        <v>10</v>
      </c>
      <c r="G29" s="169">
        <v>10587.27</v>
      </c>
      <c r="H29" s="28">
        <f t="shared" si="0"/>
        <v>13152.57</v>
      </c>
      <c r="I29" s="29">
        <f t="shared" si="1"/>
        <v>131525.7</v>
      </c>
      <c r="J29" s="30"/>
      <c r="K29" s="34"/>
      <c r="M29" s="215"/>
      <c r="N29" s="219">
        <f t="shared" si="2"/>
        <v>131525.7</v>
      </c>
    </row>
    <row r="30" spans="1:14" ht="45.75" customHeight="1">
      <c r="A30" s="23" t="s">
        <v>375</v>
      </c>
      <c r="B30" s="43" t="s">
        <v>19</v>
      </c>
      <c r="C30" s="43" t="s">
        <v>669</v>
      </c>
      <c r="D30" s="44" t="s">
        <v>566</v>
      </c>
      <c r="E30" s="43" t="s">
        <v>21</v>
      </c>
      <c r="F30" s="45">
        <v>4999.12</v>
      </c>
      <c r="G30" s="169">
        <v>5.76</v>
      </c>
      <c r="H30" s="28">
        <f t="shared" si="0"/>
        <v>7.16</v>
      </c>
      <c r="I30" s="29">
        <f t="shared" si="1"/>
        <v>35793.7</v>
      </c>
      <c r="J30" s="30"/>
      <c r="K30" s="34"/>
      <c r="M30" s="215"/>
      <c r="N30" s="219">
        <f t="shared" si="2"/>
        <v>35793.7</v>
      </c>
    </row>
    <row r="31" spans="1:14" ht="51" customHeight="1">
      <c r="A31" s="23" t="s">
        <v>377</v>
      </c>
      <c r="B31" s="43" t="s">
        <v>28</v>
      </c>
      <c r="C31" s="43" t="s">
        <v>66</v>
      </c>
      <c r="D31" s="44" t="s">
        <v>67</v>
      </c>
      <c r="E31" s="43" t="s">
        <v>43</v>
      </c>
      <c r="F31" s="45">
        <v>1800</v>
      </c>
      <c r="G31" s="169">
        <v>250.98</v>
      </c>
      <c r="H31" s="28">
        <f t="shared" si="0"/>
        <v>311.79</v>
      </c>
      <c r="I31" s="29">
        <f t="shared" si="1"/>
        <v>561222</v>
      </c>
      <c r="J31" s="30"/>
      <c r="K31" s="34"/>
      <c r="M31" s="215"/>
      <c r="N31" s="219">
        <f t="shared" si="2"/>
        <v>561222</v>
      </c>
    </row>
    <row r="32" spans="1:14" ht="77.25" customHeight="1">
      <c r="A32" s="23" t="s">
        <v>378</v>
      </c>
      <c r="B32" s="43" t="s">
        <v>28</v>
      </c>
      <c r="C32" s="43" t="s">
        <v>69</v>
      </c>
      <c r="D32" s="44" t="s">
        <v>70</v>
      </c>
      <c r="E32" s="43" t="s">
        <v>43</v>
      </c>
      <c r="F32" s="45">
        <v>2700</v>
      </c>
      <c r="G32" s="169">
        <v>269.97</v>
      </c>
      <c r="H32" s="28">
        <f t="shared" si="0"/>
        <v>335.38</v>
      </c>
      <c r="I32" s="29">
        <f t="shared" si="1"/>
        <v>905526</v>
      </c>
      <c r="J32" s="30"/>
      <c r="K32" s="34"/>
      <c r="M32" s="215"/>
      <c r="N32" s="219">
        <f t="shared" si="2"/>
        <v>905526</v>
      </c>
    </row>
    <row r="33" spans="1:14" ht="18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30"/>
      <c r="K33" s="46"/>
      <c r="L33" s="47"/>
      <c r="M33" s="223"/>
      <c r="N33" s="233"/>
    </row>
    <row r="34" spans="1:14" ht="24" customHeight="1">
      <c r="A34" s="21" t="s">
        <v>71</v>
      </c>
      <c r="B34" s="281" t="s">
        <v>72</v>
      </c>
      <c r="C34" s="281"/>
      <c r="D34" s="281"/>
      <c r="E34" s="281"/>
      <c r="F34" s="281"/>
      <c r="G34" s="281"/>
      <c r="H34" s="281"/>
      <c r="I34" s="22">
        <f>SUM(I35:I42)</f>
        <v>1426889.1199999999</v>
      </c>
      <c r="J34" s="30"/>
      <c r="K34" s="48"/>
      <c r="M34" s="224">
        <f>I34</f>
        <v>1426889.1199999999</v>
      </c>
      <c r="N34" s="227"/>
    </row>
    <row r="35" spans="1:16" ht="14.25" customHeight="1">
      <c r="A35" s="23" t="s">
        <v>73</v>
      </c>
      <c r="B35" s="43" t="s">
        <v>23</v>
      </c>
      <c r="C35" s="43" t="s">
        <v>74</v>
      </c>
      <c r="D35" s="44" t="s">
        <v>390</v>
      </c>
      <c r="E35" s="43" t="s">
        <v>75</v>
      </c>
      <c r="F35" s="27">
        <v>1760</v>
      </c>
      <c r="G35" s="169">
        <v>119.6</v>
      </c>
      <c r="H35" s="49">
        <f aca="true" t="shared" si="3" ref="H35:H42">ROUND(G35*1.2423,2)</f>
        <v>148.58</v>
      </c>
      <c r="I35" s="50">
        <f aca="true" t="shared" si="4" ref="I35:I42">ROUND(H35*F35,2)</f>
        <v>261500.8</v>
      </c>
      <c r="J35" s="30"/>
      <c r="K35" s="51"/>
      <c r="M35" s="221"/>
      <c r="N35" s="218">
        <f aca="true" t="shared" si="5" ref="N35:N42">ROUND(F35*H35,2)</f>
        <v>261500.8</v>
      </c>
      <c r="P35" s="52"/>
    </row>
    <row r="36" spans="1:16" ht="28.5" customHeight="1">
      <c r="A36" s="23" t="s">
        <v>76</v>
      </c>
      <c r="B36" s="43" t="s">
        <v>23</v>
      </c>
      <c r="C36" s="43" t="s">
        <v>77</v>
      </c>
      <c r="D36" s="44" t="s">
        <v>391</v>
      </c>
      <c r="E36" s="43" t="s">
        <v>75</v>
      </c>
      <c r="F36" s="27">
        <v>5280</v>
      </c>
      <c r="G36" s="169">
        <v>34.16</v>
      </c>
      <c r="H36" s="49">
        <f t="shared" si="3"/>
        <v>42.44</v>
      </c>
      <c r="I36" s="50">
        <f t="shared" si="4"/>
        <v>224083.2</v>
      </c>
      <c r="J36" s="30"/>
      <c r="K36" s="51"/>
      <c r="M36" s="215"/>
      <c r="N36" s="219">
        <f t="shared" si="5"/>
        <v>224083.2</v>
      </c>
      <c r="P36" s="52"/>
    </row>
    <row r="37" spans="1:16" ht="18.75" customHeight="1">
      <c r="A37" s="23" t="s">
        <v>78</v>
      </c>
      <c r="B37" s="43" t="s">
        <v>23</v>
      </c>
      <c r="C37" s="43" t="s">
        <v>79</v>
      </c>
      <c r="D37" s="44" t="s">
        <v>392</v>
      </c>
      <c r="E37" s="43" t="s">
        <v>75</v>
      </c>
      <c r="F37" s="27">
        <v>880</v>
      </c>
      <c r="G37" s="168">
        <v>67.67</v>
      </c>
      <c r="H37" s="49">
        <f t="shared" si="3"/>
        <v>84.07</v>
      </c>
      <c r="I37" s="50">
        <f t="shared" si="4"/>
        <v>73981.6</v>
      </c>
      <c r="J37" s="30"/>
      <c r="K37" s="51"/>
      <c r="M37" s="215"/>
      <c r="N37" s="219">
        <f t="shared" si="5"/>
        <v>73981.6</v>
      </c>
      <c r="P37" s="52"/>
    </row>
    <row r="38" spans="1:16" ht="17.25" customHeight="1">
      <c r="A38" s="23" t="s">
        <v>80</v>
      </c>
      <c r="B38" s="43" t="s">
        <v>23</v>
      </c>
      <c r="C38" s="43" t="s">
        <v>81</v>
      </c>
      <c r="D38" s="44" t="s">
        <v>393</v>
      </c>
      <c r="E38" s="43" t="s">
        <v>75</v>
      </c>
      <c r="F38" s="27">
        <v>1760</v>
      </c>
      <c r="G38" s="168">
        <v>30.45</v>
      </c>
      <c r="H38" s="49">
        <f t="shared" si="3"/>
        <v>37.83</v>
      </c>
      <c r="I38" s="50">
        <f t="shared" si="4"/>
        <v>66580.8</v>
      </c>
      <c r="J38" s="30"/>
      <c r="K38" s="51"/>
      <c r="M38" s="215"/>
      <c r="N38" s="219">
        <f t="shared" si="5"/>
        <v>66580.8</v>
      </c>
      <c r="P38" s="52"/>
    </row>
    <row r="39" spans="1:16" ht="16.5" customHeight="1">
      <c r="A39" s="23" t="s">
        <v>82</v>
      </c>
      <c r="B39" s="43" t="s">
        <v>23</v>
      </c>
      <c r="C39" s="43" t="s">
        <v>83</v>
      </c>
      <c r="D39" s="44" t="s">
        <v>394</v>
      </c>
      <c r="E39" s="43" t="s">
        <v>75</v>
      </c>
      <c r="F39" s="27">
        <v>5280</v>
      </c>
      <c r="G39" s="169">
        <v>44.07</v>
      </c>
      <c r="H39" s="49">
        <f t="shared" si="3"/>
        <v>54.75</v>
      </c>
      <c r="I39" s="50">
        <f t="shared" si="4"/>
        <v>289080</v>
      </c>
      <c r="J39" s="30"/>
      <c r="K39" s="51"/>
      <c r="M39" s="215"/>
      <c r="N39" s="219">
        <f t="shared" si="5"/>
        <v>289080</v>
      </c>
      <c r="P39" s="52"/>
    </row>
    <row r="40" spans="1:16" ht="18" customHeight="1">
      <c r="A40" s="23" t="s">
        <v>84</v>
      </c>
      <c r="B40" s="43" t="s">
        <v>23</v>
      </c>
      <c r="C40" s="43" t="s">
        <v>85</v>
      </c>
      <c r="D40" s="44" t="s">
        <v>395</v>
      </c>
      <c r="E40" s="43" t="s">
        <v>75</v>
      </c>
      <c r="F40" s="45">
        <v>2304</v>
      </c>
      <c r="G40" s="169">
        <v>21.68</v>
      </c>
      <c r="H40" s="49">
        <f t="shared" si="3"/>
        <v>26.93</v>
      </c>
      <c r="I40" s="50">
        <f t="shared" si="4"/>
        <v>62046.72</v>
      </c>
      <c r="J40" s="30"/>
      <c r="K40" s="53"/>
      <c r="M40" s="215"/>
      <c r="N40" s="219">
        <f t="shared" si="5"/>
        <v>62046.72</v>
      </c>
      <c r="P40" s="52"/>
    </row>
    <row r="41" spans="1:16" ht="43.5" customHeight="1">
      <c r="A41" s="23" t="s">
        <v>86</v>
      </c>
      <c r="B41" s="43" t="s">
        <v>156</v>
      </c>
      <c r="C41" s="43" t="s">
        <v>550</v>
      </c>
      <c r="D41" s="44" t="s">
        <v>551</v>
      </c>
      <c r="E41" s="43" t="s">
        <v>552</v>
      </c>
      <c r="F41" s="45">
        <v>720</v>
      </c>
      <c r="G41" s="169">
        <v>333.61</v>
      </c>
      <c r="H41" s="49">
        <f t="shared" si="3"/>
        <v>414.44</v>
      </c>
      <c r="I41" s="50">
        <f t="shared" si="4"/>
        <v>298396.8</v>
      </c>
      <c r="J41" s="30"/>
      <c r="K41" s="54"/>
      <c r="M41" s="215"/>
      <c r="N41" s="219">
        <f t="shared" si="5"/>
        <v>298396.8</v>
      </c>
      <c r="P41" s="52"/>
    </row>
    <row r="42" spans="1:16" ht="18" customHeight="1">
      <c r="A42" s="23" t="s">
        <v>87</v>
      </c>
      <c r="B42" s="43" t="s">
        <v>88</v>
      </c>
      <c r="C42" s="43">
        <v>12011000</v>
      </c>
      <c r="D42" s="44" t="s">
        <v>89</v>
      </c>
      <c r="E42" s="43" t="s">
        <v>90</v>
      </c>
      <c r="F42" s="45">
        <v>5280</v>
      </c>
      <c r="G42" s="168">
        <v>23.05</v>
      </c>
      <c r="H42" s="49">
        <f t="shared" si="3"/>
        <v>28.64</v>
      </c>
      <c r="I42" s="50">
        <f t="shared" si="4"/>
        <v>151219.2</v>
      </c>
      <c r="J42" s="30"/>
      <c r="K42" s="55"/>
      <c r="M42" s="215"/>
      <c r="N42" s="220">
        <f t="shared" si="5"/>
        <v>151219.2</v>
      </c>
      <c r="P42" s="52"/>
    </row>
    <row r="43" spans="1:14" ht="18.75" customHeight="1">
      <c r="A43" s="280"/>
      <c r="B43" s="280"/>
      <c r="C43" s="280"/>
      <c r="D43" s="280"/>
      <c r="E43" s="280"/>
      <c r="F43" s="280"/>
      <c r="G43" s="280"/>
      <c r="H43" s="280"/>
      <c r="I43" s="280"/>
      <c r="J43" s="30"/>
      <c r="K43" s="46"/>
      <c r="M43" s="223"/>
      <c r="N43" s="232"/>
    </row>
    <row r="44" spans="1:14" ht="21.75" customHeight="1">
      <c r="A44" s="21" t="s">
        <v>91</v>
      </c>
      <c r="B44" s="281" t="s">
        <v>92</v>
      </c>
      <c r="C44" s="281"/>
      <c r="D44" s="281"/>
      <c r="E44" s="281"/>
      <c r="F44" s="281"/>
      <c r="G44" s="281"/>
      <c r="H44" s="281"/>
      <c r="I44" s="22">
        <f>SUM(I45:I48)</f>
        <v>127110.26000000001</v>
      </c>
      <c r="J44" s="30"/>
      <c r="K44" s="56"/>
      <c r="M44" s="225">
        <f>I44</f>
        <v>127110.26000000001</v>
      </c>
      <c r="N44" s="227"/>
    </row>
    <row r="45" spans="1:64" ht="32.25" customHeight="1">
      <c r="A45" s="57" t="s">
        <v>93</v>
      </c>
      <c r="B45" s="32" t="s">
        <v>94</v>
      </c>
      <c r="C45" s="32" t="s">
        <v>91</v>
      </c>
      <c r="D45" s="33" t="s">
        <v>96</v>
      </c>
      <c r="E45" s="32" t="s">
        <v>97</v>
      </c>
      <c r="F45" s="27">
        <v>28</v>
      </c>
      <c r="G45" s="168">
        <v>263.35</v>
      </c>
      <c r="H45" s="28">
        <f>ROUND(G45*1.2423,2)</f>
        <v>327.16</v>
      </c>
      <c r="I45" s="29">
        <f>ROUND(H45*F45,2)</f>
        <v>9160.48</v>
      </c>
      <c r="J45" s="30"/>
      <c r="K45" s="31"/>
      <c r="L45" s="58"/>
      <c r="M45" s="226"/>
      <c r="N45" s="218">
        <f>ROUND(F45*H45,2)</f>
        <v>9160.48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14" ht="29.25" customHeight="1">
      <c r="A46" s="57" t="s">
        <v>98</v>
      </c>
      <c r="B46" s="32" t="s">
        <v>19</v>
      </c>
      <c r="C46" s="32" t="s">
        <v>670</v>
      </c>
      <c r="D46" s="33" t="s">
        <v>99</v>
      </c>
      <c r="E46" s="32" t="s">
        <v>38</v>
      </c>
      <c r="F46" s="27">
        <v>7</v>
      </c>
      <c r="G46" s="168">
        <v>1586</v>
      </c>
      <c r="H46" s="28">
        <f>ROUND(G46*1.2423,2)</f>
        <v>1970.29</v>
      </c>
      <c r="I46" s="29">
        <f>ROUND(H46*F46,2)</f>
        <v>13792.03</v>
      </c>
      <c r="J46" s="30"/>
      <c r="K46" s="34"/>
      <c r="M46" s="215"/>
      <c r="N46" s="219">
        <f>ROUND(F46*H46,2)</f>
        <v>13792.03</v>
      </c>
    </row>
    <row r="47" spans="1:14" ht="29.25" customHeight="1">
      <c r="A47" s="57" t="s">
        <v>100</v>
      </c>
      <c r="B47" s="32" t="s">
        <v>32</v>
      </c>
      <c r="C47" s="32" t="s">
        <v>396</v>
      </c>
      <c r="D47" s="33" t="s">
        <v>101</v>
      </c>
      <c r="E47" s="32" t="s">
        <v>38</v>
      </c>
      <c r="F47" s="27">
        <v>27</v>
      </c>
      <c r="G47" s="168">
        <v>2400.17</v>
      </c>
      <c r="H47" s="28">
        <f>ROUND(G47*1.2423,2)</f>
        <v>2981.73</v>
      </c>
      <c r="I47" s="29">
        <f>ROUND(H47*F47,2)</f>
        <v>80506.71</v>
      </c>
      <c r="J47" s="30"/>
      <c r="K47" s="59"/>
      <c r="M47" s="215"/>
      <c r="N47" s="219">
        <f>ROUND(F47*H47,2)</f>
        <v>80506.71</v>
      </c>
    </row>
    <row r="48" spans="1:64" ht="25.5" customHeight="1">
      <c r="A48" s="57" t="s">
        <v>549</v>
      </c>
      <c r="B48" s="32" t="s">
        <v>32</v>
      </c>
      <c r="C48" s="32" t="s">
        <v>464</v>
      </c>
      <c r="D48" s="33" t="s">
        <v>212</v>
      </c>
      <c r="E48" s="32" t="s">
        <v>38</v>
      </c>
      <c r="F48" s="27">
        <v>12</v>
      </c>
      <c r="G48" s="168">
        <v>1586.51</v>
      </c>
      <c r="H48" s="28">
        <f>ROUND(G48*1.2423,2)</f>
        <v>1970.92</v>
      </c>
      <c r="I48" s="29">
        <f>ROUND(H48*F48,2)</f>
        <v>23651.04</v>
      </c>
      <c r="J48" s="30"/>
      <c r="K48" s="59"/>
      <c r="L48" s="58"/>
      <c r="M48" s="216"/>
      <c r="N48" s="228">
        <f>ROUND(F48*H48,2)</f>
        <v>23651.04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4" ht="19.5" customHeight="1">
      <c r="A49" s="280"/>
      <c r="B49" s="280"/>
      <c r="C49" s="280"/>
      <c r="D49" s="280"/>
      <c r="E49" s="280"/>
      <c r="F49" s="280"/>
      <c r="G49" s="280"/>
      <c r="H49" s="280"/>
      <c r="I49" s="280"/>
      <c r="J49" s="30"/>
      <c r="K49" s="46"/>
      <c r="M49" s="223"/>
      <c r="N49" s="229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64" ht="26.25" customHeight="1">
      <c r="A50" s="21" t="s">
        <v>102</v>
      </c>
      <c r="B50" s="281" t="s">
        <v>404</v>
      </c>
      <c r="C50" s="281"/>
      <c r="D50" s="281"/>
      <c r="E50" s="281"/>
      <c r="F50" s="281"/>
      <c r="G50" s="281"/>
      <c r="H50" s="281"/>
      <c r="I50" s="22">
        <f>SUM(I51:I58)</f>
        <v>368692.91</v>
      </c>
      <c r="J50" s="30"/>
      <c r="K50" s="59"/>
      <c r="L50" s="58"/>
      <c r="M50" s="224">
        <f>I50</f>
        <v>368692.91</v>
      </c>
      <c r="N50" s="231">
        <f aca="true" t="shared" si="6" ref="N50:N58">ROUND(F50*H50,2)</f>
        <v>0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1" spans="1:64" ht="45" customHeight="1">
      <c r="A51" s="57" t="s">
        <v>103</v>
      </c>
      <c r="B51" s="60" t="s">
        <v>32</v>
      </c>
      <c r="C51" s="61" t="s">
        <v>398</v>
      </c>
      <c r="D51" s="62" t="s">
        <v>104</v>
      </c>
      <c r="E51" s="60" t="s">
        <v>21</v>
      </c>
      <c r="F51" s="27">
        <v>609.67</v>
      </c>
      <c r="G51" s="168">
        <v>12.64</v>
      </c>
      <c r="H51" s="28">
        <f aca="true" t="shared" si="7" ref="H51:H58">ROUND(G51*1.2423,2)</f>
        <v>15.7</v>
      </c>
      <c r="I51" s="50">
        <f aca="true" t="shared" si="8" ref="I51:I58">ROUND(H51*F51,2)</f>
        <v>9571.82</v>
      </c>
      <c r="J51" s="30"/>
      <c r="K51" s="63"/>
      <c r="L51" s="58"/>
      <c r="M51" s="230"/>
      <c r="N51" s="218">
        <f t="shared" si="6"/>
        <v>9571.82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64" ht="45.75" customHeight="1">
      <c r="A52" s="57" t="s">
        <v>105</v>
      </c>
      <c r="B52" s="32" t="s">
        <v>32</v>
      </c>
      <c r="C52" s="32" t="s">
        <v>399</v>
      </c>
      <c r="D52" s="33" t="s">
        <v>106</v>
      </c>
      <c r="E52" s="32" t="s">
        <v>21</v>
      </c>
      <c r="F52" s="27">
        <v>3600.8599999999997</v>
      </c>
      <c r="G52" s="168">
        <v>26.47</v>
      </c>
      <c r="H52" s="28">
        <f t="shared" si="7"/>
        <v>32.88</v>
      </c>
      <c r="I52" s="50">
        <f t="shared" si="8"/>
        <v>118396.28</v>
      </c>
      <c r="J52" s="30"/>
      <c r="K52" s="59"/>
      <c r="L52" s="58"/>
      <c r="M52" s="216"/>
      <c r="N52" s="219">
        <f t="shared" si="6"/>
        <v>118396.28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34.5" customHeight="1">
      <c r="A53" s="57" t="s">
        <v>107</v>
      </c>
      <c r="B53" s="32" t="s">
        <v>32</v>
      </c>
      <c r="C53" s="32" t="s">
        <v>570</v>
      </c>
      <c r="D53" s="33" t="s">
        <v>571</v>
      </c>
      <c r="E53" s="32" t="s">
        <v>108</v>
      </c>
      <c r="F53" s="27">
        <v>23.6</v>
      </c>
      <c r="G53" s="168">
        <v>570.14</v>
      </c>
      <c r="H53" s="28">
        <f t="shared" si="7"/>
        <v>708.28</v>
      </c>
      <c r="I53" s="50">
        <f t="shared" si="8"/>
        <v>16715.41</v>
      </c>
      <c r="J53" s="30"/>
      <c r="K53" s="59"/>
      <c r="L53" s="58"/>
      <c r="M53" s="216"/>
      <c r="N53" s="219">
        <f t="shared" si="6"/>
        <v>16715.41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36.75" customHeight="1">
      <c r="A54" s="57" t="s">
        <v>109</v>
      </c>
      <c r="B54" s="32" t="s">
        <v>88</v>
      </c>
      <c r="C54" s="32">
        <v>5088000</v>
      </c>
      <c r="D54" s="33" t="s">
        <v>110</v>
      </c>
      <c r="E54" s="32" t="s">
        <v>50</v>
      </c>
      <c r="F54" s="27">
        <v>55.58</v>
      </c>
      <c r="G54" s="168">
        <v>34.3</v>
      </c>
      <c r="H54" s="28">
        <f t="shared" si="7"/>
        <v>42.61</v>
      </c>
      <c r="I54" s="50">
        <f t="shared" si="8"/>
        <v>2368.26</v>
      </c>
      <c r="J54" s="30"/>
      <c r="K54" s="59"/>
      <c r="L54" s="58"/>
      <c r="M54" s="216"/>
      <c r="N54" s="219">
        <f t="shared" si="6"/>
        <v>2368.26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24" customHeight="1">
      <c r="A55" s="57" t="s">
        <v>397</v>
      </c>
      <c r="B55" s="32" t="s">
        <v>32</v>
      </c>
      <c r="C55" s="32" t="s">
        <v>572</v>
      </c>
      <c r="D55" s="33" t="s">
        <v>573</v>
      </c>
      <c r="E55" s="32" t="s">
        <v>174</v>
      </c>
      <c r="F55" s="27">
        <v>12080</v>
      </c>
      <c r="G55" s="168">
        <v>2.28</v>
      </c>
      <c r="H55" s="28">
        <f t="shared" si="7"/>
        <v>2.83</v>
      </c>
      <c r="I55" s="50">
        <f t="shared" si="8"/>
        <v>34186.4</v>
      </c>
      <c r="J55" s="30"/>
      <c r="K55" s="59"/>
      <c r="L55" s="58"/>
      <c r="M55" s="216"/>
      <c r="N55" s="219">
        <f t="shared" si="6"/>
        <v>34186.4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64" ht="31.5" customHeight="1">
      <c r="A56" s="57" t="s">
        <v>567</v>
      </c>
      <c r="B56" s="32" t="s">
        <v>32</v>
      </c>
      <c r="C56" s="32" t="s">
        <v>400</v>
      </c>
      <c r="D56" s="33" t="s">
        <v>401</v>
      </c>
      <c r="E56" s="32" t="s">
        <v>21</v>
      </c>
      <c r="F56" s="27">
        <v>4944</v>
      </c>
      <c r="G56" s="168">
        <v>20.32</v>
      </c>
      <c r="H56" s="28">
        <f t="shared" si="7"/>
        <v>25.24</v>
      </c>
      <c r="I56" s="50">
        <f t="shared" si="8"/>
        <v>124786.56</v>
      </c>
      <c r="J56" s="30"/>
      <c r="K56" s="59"/>
      <c r="L56" s="58"/>
      <c r="M56" s="216"/>
      <c r="N56" s="219">
        <f t="shared" si="6"/>
        <v>124786.56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64" ht="22.5" customHeight="1">
      <c r="A57" s="57" t="s">
        <v>568</v>
      </c>
      <c r="B57" s="32" t="s">
        <v>32</v>
      </c>
      <c r="C57" s="32" t="s">
        <v>402</v>
      </c>
      <c r="D57" s="33" t="s">
        <v>403</v>
      </c>
      <c r="E57" s="32" t="s">
        <v>21</v>
      </c>
      <c r="F57" s="27">
        <v>2342</v>
      </c>
      <c r="G57" s="168">
        <v>16.29</v>
      </c>
      <c r="H57" s="28">
        <f t="shared" si="7"/>
        <v>20.24</v>
      </c>
      <c r="I57" s="50">
        <f t="shared" si="8"/>
        <v>47402.08</v>
      </c>
      <c r="J57" s="30"/>
      <c r="K57" s="59"/>
      <c r="L57" s="58"/>
      <c r="M57" s="216"/>
      <c r="N57" s="219">
        <f t="shared" si="6"/>
        <v>47402.08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64" ht="30" customHeight="1">
      <c r="A58" s="57" t="s">
        <v>569</v>
      </c>
      <c r="B58" s="32" t="s">
        <v>32</v>
      </c>
      <c r="C58" s="32" t="s">
        <v>574</v>
      </c>
      <c r="D58" s="33" t="s">
        <v>575</v>
      </c>
      <c r="E58" s="32" t="s">
        <v>21</v>
      </c>
      <c r="F58" s="27">
        <v>1510</v>
      </c>
      <c r="G58" s="168">
        <v>8.14</v>
      </c>
      <c r="H58" s="28">
        <f t="shared" si="7"/>
        <v>10.11</v>
      </c>
      <c r="I58" s="50">
        <f t="shared" si="8"/>
        <v>15266.1</v>
      </c>
      <c r="J58" s="30"/>
      <c r="K58" s="59"/>
      <c r="L58" s="58"/>
      <c r="M58" s="216"/>
      <c r="N58" s="219">
        <f t="shared" si="6"/>
        <v>15266.1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64" ht="19.5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64"/>
      <c r="K59" s="65"/>
      <c r="L59" s="58"/>
      <c r="M59" s="235"/>
      <c r="N59" s="233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64" ht="17.25" customHeight="1">
      <c r="A60" s="66" t="s">
        <v>111</v>
      </c>
      <c r="B60" s="279" t="s">
        <v>112</v>
      </c>
      <c r="C60" s="279"/>
      <c r="D60" s="279"/>
      <c r="E60" s="279"/>
      <c r="F60" s="279"/>
      <c r="G60" s="279"/>
      <c r="H60" s="279"/>
      <c r="I60" s="67">
        <f>SUM(I61:I78)</f>
        <v>6708401.289999999</v>
      </c>
      <c r="J60" s="30"/>
      <c r="K60" s="68"/>
      <c r="L60" s="69"/>
      <c r="M60" s="224">
        <f>I60</f>
        <v>6708401.289999999</v>
      </c>
      <c r="N60" s="227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34.5" customHeight="1">
      <c r="A61" s="70" t="s">
        <v>113</v>
      </c>
      <c r="B61" s="32" t="s">
        <v>32</v>
      </c>
      <c r="C61" s="32" t="s">
        <v>405</v>
      </c>
      <c r="D61" s="33" t="s">
        <v>114</v>
      </c>
      <c r="E61" s="32" t="s">
        <v>108</v>
      </c>
      <c r="F61" s="27">
        <v>5181.530000000001</v>
      </c>
      <c r="G61" s="173">
        <v>11.17</v>
      </c>
      <c r="H61" s="28">
        <f aca="true" t="shared" si="9" ref="H61:H78">ROUND(G61*1.2423,2)</f>
        <v>13.88</v>
      </c>
      <c r="I61" s="29">
        <f aca="true" t="shared" si="10" ref="I61:I78">ROUND(H61*F61,2)</f>
        <v>71919.64</v>
      </c>
      <c r="J61" s="30"/>
      <c r="K61" s="71"/>
      <c r="L61" s="14"/>
      <c r="M61" s="234"/>
      <c r="N61" s="218">
        <f aca="true" t="shared" si="11" ref="N61:N78">ROUND(F61*H61,2)</f>
        <v>71919.64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ht="20.25" customHeight="1">
      <c r="A62" s="70" t="s">
        <v>115</v>
      </c>
      <c r="B62" s="36" t="s">
        <v>32</v>
      </c>
      <c r="C62" s="36" t="s">
        <v>406</v>
      </c>
      <c r="D62" s="37" t="s">
        <v>116</v>
      </c>
      <c r="E62" s="36" t="s">
        <v>108</v>
      </c>
      <c r="F62" s="38">
        <v>228.14</v>
      </c>
      <c r="G62" s="174">
        <v>245.68</v>
      </c>
      <c r="H62" s="28">
        <f t="shared" si="9"/>
        <v>305.21</v>
      </c>
      <c r="I62" s="29">
        <f t="shared" si="10"/>
        <v>69630.61</v>
      </c>
      <c r="J62" s="30"/>
      <c r="K62" s="71"/>
      <c r="L62" s="14"/>
      <c r="M62" s="217"/>
      <c r="N62" s="219">
        <f t="shared" si="11"/>
        <v>69630.61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ht="24" customHeight="1">
      <c r="A63" s="70" t="s">
        <v>117</v>
      </c>
      <c r="B63" s="36" t="s">
        <v>32</v>
      </c>
      <c r="C63" s="36" t="s">
        <v>407</v>
      </c>
      <c r="D63" s="37" t="s">
        <v>119</v>
      </c>
      <c r="E63" s="36" t="s">
        <v>21</v>
      </c>
      <c r="F63" s="38">
        <v>7225.44</v>
      </c>
      <c r="G63" s="174">
        <v>22</v>
      </c>
      <c r="H63" s="28">
        <f t="shared" si="9"/>
        <v>27.33</v>
      </c>
      <c r="I63" s="29">
        <f t="shared" si="10"/>
        <v>197471.28</v>
      </c>
      <c r="J63" s="30"/>
      <c r="K63" s="71"/>
      <c r="L63" s="14"/>
      <c r="M63" s="217"/>
      <c r="N63" s="219">
        <f t="shared" si="11"/>
        <v>197471.28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ht="21.75" customHeight="1">
      <c r="A64" s="70" t="s">
        <v>118</v>
      </c>
      <c r="B64" s="36" t="s">
        <v>88</v>
      </c>
      <c r="C64" s="36">
        <v>6022004</v>
      </c>
      <c r="D64" s="37" t="s">
        <v>121</v>
      </c>
      <c r="E64" s="36" t="s">
        <v>38</v>
      </c>
      <c r="F64" s="38">
        <v>81</v>
      </c>
      <c r="G64" s="174">
        <v>4026.74</v>
      </c>
      <c r="H64" s="28">
        <f t="shared" si="9"/>
        <v>5002.42</v>
      </c>
      <c r="I64" s="29">
        <f t="shared" si="10"/>
        <v>405196.02</v>
      </c>
      <c r="J64" s="30"/>
      <c r="K64" s="71"/>
      <c r="L64" s="14"/>
      <c r="M64" s="217"/>
      <c r="N64" s="219">
        <f t="shared" si="11"/>
        <v>405196.02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64" ht="22.5" customHeight="1">
      <c r="A65" s="70" t="s">
        <v>120</v>
      </c>
      <c r="B65" s="36" t="s">
        <v>32</v>
      </c>
      <c r="C65" s="36" t="s">
        <v>408</v>
      </c>
      <c r="D65" s="37" t="s">
        <v>123</v>
      </c>
      <c r="E65" s="36" t="s">
        <v>38</v>
      </c>
      <c r="F65" s="38">
        <v>6</v>
      </c>
      <c r="G65" s="174">
        <v>6409</v>
      </c>
      <c r="H65" s="28">
        <f t="shared" si="9"/>
        <v>7961.9</v>
      </c>
      <c r="I65" s="29">
        <f t="shared" si="10"/>
        <v>47771.4</v>
      </c>
      <c r="J65" s="30"/>
      <c r="K65" s="71"/>
      <c r="L65" s="14"/>
      <c r="M65" s="217"/>
      <c r="N65" s="219">
        <f t="shared" si="11"/>
        <v>47771.4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30.75" customHeight="1">
      <c r="A66" s="70" t="s">
        <v>122</v>
      </c>
      <c r="B66" s="36" t="s">
        <v>32</v>
      </c>
      <c r="C66" s="36" t="s">
        <v>563</v>
      </c>
      <c r="D66" s="37" t="s">
        <v>564</v>
      </c>
      <c r="E66" s="36" t="s">
        <v>50</v>
      </c>
      <c r="F66" s="38">
        <v>6</v>
      </c>
      <c r="G66" s="174">
        <v>680.24</v>
      </c>
      <c r="H66" s="28">
        <f t="shared" si="9"/>
        <v>845.06</v>
      </c>
      <c r="I66" s="29">
        <f t="shared" si="10"/>
        <v>5070.36</v>
      </c>
      <c r="J66" s="30"/>
      <c r="K66" s="71"/>
      <c r="L66" s="14"/>
      <c r="M66" s="217"/>
      <c r="N66" s="219">
        <f t="shared" si="11"/>
        <v>5070.36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27" customHeight="1">
      <c r="A67" s="70" t="s">
        <v>124</v>
      </c>
      <c r="B67" s="36" t="s">
        <v>32</v>
      </c>
      <c r="C67" s="36" t="s">
        <v>409</v>
      </c>
      <c r="D67" s="37" t="s">
        <v>125</v>
      </c>
      <c r="E67" s="36" t="s">
        <v>38</v>
      </c>
      <c r="F67" s="38">
        <v>6</v>
      </c>
      <c r="G67" s="174">
        <v>369.46</v>
      </c>
      <c r="H67" s="28">
        <f t="shared" si="9"/>
        <v>458.98</v>
      </c>
      <c r="I67" s="29">
        <f t="shared" si="10"/>
        <v>2753.88</v>
      </c>
      <c r="J67" s="30"/>
      <c r="K67" s="71"/>
      <c r="L67" s="14"/>
      <c r="M67" s="217"/>
      <c r="N67" s="219">
        <f t="shared" si="11"/>
        <v>2753.88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22.5" customHeight="1">
      <c r="A68" s="70" t="s">
        <v>126</v>
      </c>
      <c r="B68" s="36" t="s">
        <v>32</v>
      </c>
      <c r="C68" s="36" t="s">
        <v>410</v>
      </c>
      <c r="D68" s="37" t="s">
        <v>129</v>
      </c>
      <c r="E68" s="36" t="s">
        <v>50</v>
      </c>
      <c r="F68" s="38">
        <v>1382.65</v>
      </c>
      <c r="G68" s="174">
        <v>267.91</v>
      </c>
      <c r="H68" s="28">
        <f t="shared" si="9"/>
        <v>332.82</v>
      </c>
      <c r="I68" s="29">
        <f t="shared" si="10"/>
        <v>460173.57</v>
      </c>
      <c r="J68" s="30"/>
      <c r="K68" s="71"/>
      <c r="L68" s="14"/>
      <c r="M68" s="217"/>
      <c r="N68" s="219">
        <f t="shared" si="11"/>
        <v>460173.57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ht="22.5" customHeight="1">
      <c r="A69" s="70" t="s">
        <v>128</v>
      </c>
      <c r="B69" s="36" t="s">
        <v>94</v>
      </c>
      <c r="C69" s="36" t="s">
        <v>16</v>
      </c>
      <c r="D69" s="37" t="s">
        <v>131</v>
      </c>
      <c r="E69" s="36" t="s">
        <v>208</v>
      </c>
      <c r="F69" s="38">
        <v>16</v>
      </c>
      <c r="G69" s="174">
        <v>1392.9</v>
      </c>
      <c r="H69" s="28">
        <f t="shared" si="9"/>
        <v>1730.4</v>
      </c>
      <c r="I69" s="29">
        <f t="shared" si="10"/>
        <v>27686.4</v>
      </c>
      <c r="J69" s="30"/>
      <c r="K69" s="71"/>
      <c r="L69" s="14"/>
      <c r="M69" s="217"/>
      <c r="N69" s="219">
        <f t="shared" si="11"/>
        <v>27686.4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64" ht="31.5" customHeight="1">
      <c r="A70" s="70" t="s">
        <v>130</v>
      </c>
      <c r="B70" s="36" t="s">
        <v>32</v>
      </c>
      <c r="C70" s="36" t="s">
        <v>411</v>
      </c>
      <c r="D70" s="37" t="s">
        <v>133</v>
      </c>
      <c r="E70" s="36" t="s">
        <v>108</v>
      </c>
      <c r="F70" s="38">
        <v>4398.67</v>
      </c>
      <c r="G70" s="174">
        <v>6.86</v>
      </c>
      <c r="H70" s="28">
        <f t="shared" si="9"/>
        <v>8.52</v>
      </c>
      <c r="I70" s="29">
        <f t="shared" si="10"/>
        <v>37476.67</v>
      </c>
      <c r="J70" s="30"/>
      <c r="K70" s="71"/>
      <c r="L70" s="14"/>
      <c r="M70" s="217"/>
      <c r="N70" s="219">
        <f t="shared" si="11"/>
        <v>37476.67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58.5" customHeight="1">
      <c r="A71" s="70" t="s">
        <v>132</v>
      </c>
      <c r="B71" s="36" t="s">
        <v>28</v>
      </c>
      <c r="C71" s="36" t="s">
        <v>135</v>
      </c>
      <c r="D71" s="37" t="s">
        <v>136</v>
      </c>
      <c r="E71" s="36" t="s">
        <v>50</v>
      </c>
      <c r="F71" s="38">
        <v>3607.16</v>
      </c>
      <c r="G71" s="174">
        <v>59.11</v>
      </c>
      <c r="H71" s="28">
        <f t="shared" si="9"/>
        <v>73.43</v>
      </c>
      <c r="I71" s="29">
        <f t="shared" si="10"/>
        <v>264873.76</v>
      </c>
      <c r="J71" s="30"/>
      <c r="K71" s="71"/>
      <c r="L71" s="14"/>
      <c r="M71" s="217"/>
      <c r="N71" s="219">
        <f t="shared" si="11"/>
        <v>264873.76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92.25" customHeight="1">
      <c r="A72" s="70" t="s">
        <v>134</v>
      </c>
      <c r="B72" s="36" t="s">
        <v>28</v>
      </c>
      <c r="C72" s="36" t="s">
        <v>138</v>
      </c>
      <c r="D72" s="37" t="s">
        <v>139</v>
      </c>
      <c r="E72" s="36" t="s">
        <v>50</v>
      </c>
      <c r="F72" s="38">
        <v>489</v>
      </c>
      <c r="G72" s="174">
        <v>5256.56</v>
      </c>
      <c r="H72" s="28">
        <f t="shared" si="9"/>
        <v>6530.22</v>
      </c>
      <c r="I72" s="29">
        <f t="shared" si="10"/>
        <v>3193277.58</v>
      </c>
      <c r="J72" s="30"/>
      <c r="K72" s="71"/>
      <c r="L72" s="14"/>
      <c r="M72" s="217"/>
      <c r="N72" s="219">
        <f t="shared" si="11"/>
        <v>3193277.58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90" customHeight="1">
      <c r="A73" s="70" t="s">
        <v>137</v>
      </c>
      <c r="B73" s="36" t="s">
        <v>28</v>
      </c>
      <c r="C73" s="36" t="s">
        <v>412</v>
      </c>
      <c r="D73" s="37" t="s">
        <v>413</v>
      </c>
      <c r="E73" s="36" t="s">
        <v>50</v>
      </c>
      <c r="F73" s="38">
        <v>84</v>
      </c>
      <c r="G73" s="171">
        <v>4203.71</v>
      </c>
      <c r="H73" s="28">
        <f t="shared" si="9"/>
        <v>5222.27</v>
      </c>
      <c r="I73" s="29">
        <f t="shared" si="10"/>
        <v>438670.68</v>
      </c>
      <c r="J73" s="30"/>
      <c r="K73" s="71"/>
      <c r="L73" s="14"/>
      <c r="M73" s="217"/>
      <c r="N73" s="219">
        <f t="shared" si="11"/>
        <v>438670.68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34.5" customHeight="1">
      <c r="A74" s="70" t="s">
        <v>140</v>
      </c>
      <c r="B74" s="36" t="s">
        <v>94</v>
      </c>
      <c r="C74" s="36" t="s">
        <v>71</v>
      </c>
      <c r="D74" s="37" t="s">
        <v>141</v>
      </c>
      <c r="E74" s="36" t="s">
        <v>142</v>
      </c>
      <c r="F74" s="38">
        <v>32</v>
      </c>
      <c r="G74" s="171">
        <v>16971.39</v>
      </c>
      <c r="H74" s="28">
        <f t="shared" si="9"/>
        <v>21083.56</v>
      </c>
      <c r="I74" s="29">
        <f t="shared" si="10"/>
        <v>674673.92</v>
      </c>
      <c r="J74" s="30"/>
      <c r="K74" s="71"/>
      <c r="L74" s="14"/>
      <c r="M74" s="217"/>
      <c r="N74" s="219">
        <f t="shared" si="11"/>
        <v>674673.92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21.75" customHeight="1">
      <c r="A75" s="70" t="s">
        <v>143</v>
      </c>
      <c r="B75" s="36" t="s">
        <v>32</v>
      </c>
      <c r="C75" s="36" t="s">
        <v>361</v>
      </c>
      <c r="D75" s="37" t="s">
        <v>144</v>
      </c>
      <c r="E75" s="36" t="s">
        <v>108</v>
      </c>
      <c r="F75" s="38">
        <v>2040</v>
      </c>
      <c r="G75" s="174">
        <v>234.95</v>
      </c>
      <c r="H75" s="28">
        <f t="shared" si="9"/>
        <v>291.88</v>
      </c>
      <c r="I75" s="29">
        <f t="shared" si="10"/>
        <v>595435.2</v>
      </c>
      <c r="J75" s="30"/>
      <c r="K75" s="71"/>
      <c r="L75" s="14"/>
      <c r="M75" s="217"/>
      <c r="N75" s="219">
        <f t="shared" si="11"/>
        <v>595435.2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42" customHeight="1">
      <c r="A76" s="70" t="s">
        <v>145</v>
      </c>
      <c r="B76" s="36" t="s">
        <v>28</v>
      </c>
      <c r="C76" s="36" t="s">
        <v>146</v>
      </c>
      <c r="D76" s="37" t="s">
        <v>553</v>
      </c>
      <c r="E76" s="36" t="s">
        <v>108</v>
      </c>
      <c r="F76" s="38">
        <v>136</v>
      </c>
      <c r="G76" s="174">
        <v>674.19</v>
      </c>
      <c r="H76" s="28">
        <f t="shared" si="9"/>
        <v>837.55</v>
      </c>
      <c r="I76" s="29">
        <f t="shared" si="10"/>
        <v>113906.8</v>
      </c>
      <c r="J76" s="30"/>
      <c r="K76" s="71"/>
      <c r="L76" s="14"/>
      <c r="M76" s="217"/>
      <c r="N76" s="219">
        <f t="shared" si="11"/>
        <v>113906.8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64" ht="23.25" customHeight="1">
      <c r="A77" s="70" t="s">
        <v>147</v>
      </c>
      <c r="B77" s="36" t="s">
        <v>19</v>
      </c>
      <c r="C77" s="36">
        <v>1002002</v>
      </c>
      <c r="D77" s="37" t="s">
        <v>148</v>
      </c>
      <c r="E77" s="36" t="s">
        <v>108</v>
      </c>
      <c r="F77" s="38">
        <v>1128</v>
      </c>
      <c r="G77" s="171">
        <v>57.63</v>
      </c>
      <c r="H77" s="28">
        <f t="shared" si="9"/>
        <v>71.59</v>
      </c>
      <c r="I77" s="29">
        <f t="shared" si="10"/>
        <v>80753.52</v>
      </c>
      <c r="J77" s="30"/>
      <c r="K77" s="71"/>
      <c r="L77" s="14"/>
      <c r="M77" s="217"/>
      <c r="N77" s="219">
        <f t="shared" si="11"/>
        <v>80753.52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64" ht="19.5" customHeight="1">
      <c r="A78" s="70" t="s">
        <v>565</v>
      </c>
      <c r="B78" s="36" t="s">
        <v>19</v>
      </c>
      <c r="C78" s="36">
        <v>1003006</v>
      </c>
      <c r="D78" s="37" t="s">
        <v>149</v>
      </c>
      <c r="E78" s="36" t="s">
        <v>108</v>
      </c>
      <c r="F78" s="38">
        <v>2280</v>
      </c>
      <c r="G78" s="174">
        <v>7.65</v>
      </c>
      <c r="H78" s="28">
        <f t="shared" si="9"/>
        <v>9.5</v>
      </c>
      <c r="I78" s="29">
        <f t="shared" si="10"/>
        <v>21660</v>
      </c>
      <c r="J78" s="30"/>
      <c r="K78" s="71"/>
      <c r="L78" s="14"/>
      <c r="M78" s="217"/>
      <c r="N78" s="219">
        <f t="shared" si="11"/>
        <v>21660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64" ht="19.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30"/>
      <c r="K79" s="72"/>
      <c r="L79" s="73"/>
      <c r="M79" s="236"/>
      <c r="N79" s="242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64" ht="22.5" customHeight="1">
      <c r="A80" s="66" t="s">
        <v>95</v>
      </c>
      <c r="B80" s="279" t="s">
        <v>150</v>
      </c>
      <c r="C80" s="279"/>
      <c r="D80" s="279"/>
      <c r="E80" s="279"/>
      <c r="F80" s="279"/>
      <c r="G80" s="279"/>
      <c r="H80" s="279"/>
      <c r="I80" s="67">
        <f>SUM(I81:I87)</f>
        <v>6440047.710000001</v>
      </c>
      <c r="J80" s="30"/>
      <c r="K80" s="68"/>
      <c r="L80" s="69"/>
      <c r="M80" s="225">
        <f>I80</f>
        <v>6440047.710000001</v>
      </c>
      <c r="N80" s="237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53.25" customHeight="1">
      <c r="A81" s="70" t="s">
        <v>151</v>
      </c>
      <c r="B81" s="32" t="s">
        <v>88</v>
      </c>
      <c r="C81" s="32" t="s">
        <v>671</v>
      </c>
      <c r="D81" s="33" t="s">
        <v>152</v>
      </c>
      <c r="E81" s="32" t="s">
        <v>21</v>
      </c>
      <c r="F81" s="27">
        <v>26074.84</v>
      </c>
      <c r="G81" s="168">
        <v>23.32</v>
      </c>
      <c r="H81" s="28">
        <f aca="true" t="shared" si="12" ref="H81:H87">ROUND(G81*1.2423,2)</f>
        <v>28.97</v>
      </c>
      <c r="I81" s="29">
        <f aca="true" t="shared" si="13" ref="I81:I87">ROUND(H81*F81,2)</f>
        <v>755388.11</v>
      </c>
      <c r="J81" s="30"/>
      <c r="K81" s="71"/>
      <c r="L81" s="14"/>
      <c r="M81" s="234"/>
      <c r="N81" s="218">
        <f aca="true" t="shared" si="14" ref="N81:N87">ROUND(F81*H81,2)</f>
        <v>755388.11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74.25" customHeight="1">
      <c r="A82" s="70" t="s">
        <v>153</v>
      </c>
      <c r="B82" s="74" t="s">
        <v>28</v>
      </c>
      <c r="C82" s="75" t="s">
        <v>154</v>
      </c>
      <c r="D82" s="76" t="s">
        <v>554</v>
      </c>
      <c r="E82" s="77" t="s">
        <v>50</v>
      </c>
      <c r="F82" s="27">
        <v>7900.36</v>
      </c>
      <c r="G82" s="169">
        <v>56.01</v>
      </c>
      <c r="H82" s="28">
        <f t="shared" si="12"/>
        <v>69.58</v>
      </c>
      <c r="I82" s="29">
        <f t="shared" si="13"/>
        <v>549707.05</v>
      </c>
      <c r="J82" s="30"/>
      <c r="K82" s="78"/>
      <c r="L82" s="14"/>
      <c r="M82" s="217"/>
      <c r="N82" s="219">
        <f t="shared" si="14"/>
        <v>549707.05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27.75" customHeight="1">
      <c r="A83" s="70" t="s">
        <v>155</v>
      </c>
      <c r="B83" s="32" t="s">
        <v>156</v>
      </c>
      <c r="C83" s="32" t="s">
        <v>157</v>
      </c>
      <c r="D83" s="33" t="s">
        <v>158</v>
      </c>
      <c r="E83" s="32" t="s">
        <v>159</v>
      </c>
      <c r="F83" s="27">
        <v>11143.35</v>
      </c>
      <c r="G83" s="168">
        <v>194.01</v>
      </c>
      <c r="H83" s="28">
        <f t="shared" si="12"/>
        <v>241.02</v>
      </c>
      <c r="I83" s="29">
        <f t="shared" si="13"/>
        <v>2685770.22</v>
      </c>
      <c r="J83" s="30"/>
      <c r="K83" s="71"/>
      <c r="L83" s="14"/>
      <c r="M83" s="217"/>
      <c r="N83" s="219">
        <f t="shared" si="14"/>
        <v>2685770.22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25.5" customHeight="1">
      <c r="A84" s="70" t="s">
        <v>160</v>
      </c>
      <c r="B84" s="32" t="s">
        <v>32</v>
      </c>
      <c r="C84" s="32" t="s">
        <v>406</v>
      </c>
      <c r="D84" s="33" t="s">
        <v>116</v>
      </c>
      <c r="E84" s="32" t="s">
        <v>108</v>
      </c>
      <c r="F84" s="27">
        <v>2785.84</v>
      </c>
      <c r="G84" s="168">
        <v>245.68</v>
      </c>
      <c r="H84" s="28">
        <f t="shared" si="12"/>
        <v>305.21</v>
      </c>
      <c r="I84" s="29">
        <f t="shared" si="13"/>
        <v>850266.23</v>
      </c>
      <c r="J84" s="30"/>
      <c r="K84" s="71"/>
      <c r="L84" s="14"/>
      <c r="M84" s="217"/>
      <c r="N84" s="219">
        <f t="shared" si="14"/>
        <v>850266.23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24" customHeight="1">
      <c r="A85" s="70" t="s">
        <v>161</v>
      </c>
      <c r="B85" s="32" t="s">
        <v>32</v>
      </c>
      <c r="C85" s="32" t="s">
        <v>414</v>
      </c>
      <c r="D85" s="33" t="s">
        <v>162</v>
      </c>
      <c r="E85" s="32" t="s">
        <v>21</v>
      </c>
      <c r="F85" s="27">
        <v>24080.82</v>
      </c>
      <c r="G85" s="168">
        <v>7.47</v>
      </c>
      <c r="H85" s="28">
        <f t="shared" si="12"/>
        <v>9.28</v>
      </c>
      <c r="I85" s="29">
        <f t="shared" si="13"/>
        <v>223470.01</v>
      </c>
      <c r="J85" s="30"/>
      <c r="K85" s="71"/>
      <c r="L85" s="14"/>
      <c r="M85" s="217"/>
      <c r="N85" s="219">
        <f t="shared" si="14"/>
        <v>223470.01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31.5" customHeight="1">
      <c r="A86" s="70" t="s">
        <v>163</v>
      </c>
      <c r="B86" s="32" t="s">
        <v>156</v>
      </c>
      <c r="C86" s="32" t="s">
        <v>164</v>
      </c>
      <c r="D86" s="33" t="s">
        <v>165</v>
      </c>
      <c r="E86" s="32" t="s">
        <v>159</v>
      </c>
      <c r="F86" s="27">
        <v>963.2200000000001</v>
      </c>
      <c r="G86" s="168">
        <v>1148.54</v>
      </c>
      <c r="H86" s="28">
        <f t="shared" si="12"/>
        <v>1426.83</v>
      </c>
      <c r="I86" s="29">
        <f t="shared" si="13"/>
        <v>1374351.19</v>
      </c>
      <c r="J86" s="30"/>
      <c r="K86" s="71"/>
      <c r="L86" s="14"/>
      <c r="M86" s="217"/>
      <c r="N86" s="219">
        <f t="shared" si="14"/>
        <v>1374351.19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37.5" customHeight="1">
      <c r="A87" s="70" t="s">
        <v>166</v>
      </c>
      <c r="B87" s="32" t="s">
        <v>88</v>
      </c>
      <c r="C87" s="32">
        <v>6021000</v>
      </c>
      <c r="D87" s="33" t="s">
        <v>127</v>
      </c>
      <c r="E87" s="32" t="s">
        <v>38</v>
      </c>
      <c r="F87" s="27">
        <v>5</v>
      </c>
      <c r="G87" s="167">
        <v>176.27</v>
      </c>
      <c r="H87" s="28">
        <f t="shared" si="12"/>
        <v>218.98</v>
      </c>
      <c r="I87" s="29">
        <f t="shared" si="13"/>
        <v>1094.9</v>
      </c>
      <c r="K87" s="78"/>
      <c r="L87" s="14"/>
      <c r="M87" s="217"/>
      <c r="N87" s="220">
        <f t="shared" si="14"/>
        <v>1094.9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18.75" customHeight="1">
      <c r="A88" s="274"/>
      <c r="B88" s="274"/>
      <c r="C88" s="274"/>
      <c r="D88" s="274"/>
      <c r="E88" s="274"/>
      <c r="F88" s="274"/>
      <c r="G88" s="274"/>
      <c r="H88" s="274"/>
      <c r="I88" s="274"/>
      <c r="J88" s="30"/>
      <c r="K88" s="72"/>
      <c r="L88" s="73"/>
      <c r="M88" s="236"/>
      <c r="N88" s="24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64" ht="23.25" customHeight="1">
      <c r="A89" s="66" t="s">
        <v>167</v>
      </c>
      <c r="B89" s="279" t="s">
        <v>168</v>
      </c>
      <c r="C89" s="279"/>
      <c r="D89" s="279"/>
      <c r="E89" s="279"/>
      <c r="F89" s="279"/>
      <c r="G89" s="279"/>
      <c r="H89" s="279"/>
      <c r="I89" s="67">
        <f>SUM(I90:I96)</f>
        <v>365767.95000000007</v>
      </c>
      <c r="J89" s="30"/>
      <c r="K89" s="68"/>
      <c r="L89" s="69"/>
      <c r="M89" s="224">
        <f>I89</f>
        <v>365767.95000000007</v>
      </c>
      <c r="N89" s="220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64" ht="27.75" customHeight="1">
      <c r="A90" s="70" t="s">
        <v>169</v>
      </c>
      <c r="B90" s="32" t="s">
        <v>32</v>
      </c>
      <c r="C90" s="32" t="s">
        <v>415</v>
      </c>
      <c r="D90" s="33" t="s">
        <v>171</v>
      </c>
      <c r="E90" s="32" t="s">
        <v>21</v>
      </c>
      <c r="F90" s="27">
        <v>135.64</v>
      </c>
      <c r="G90" s="168">
        <v>100.14</v>
      </c>
      <c r="H90" s="28">
        <f aca="true" t="shared" si="15" ref="H90:H96">ROUND(G90*1.2423,2)</f>
        <v>124.4</v>
      </c>
      <c r="I90" s="29">
        <f aca="true" t="shared" si="16" ref="I90:I96">ROUND(H90*F90,2)</f>
        <v>16873.62</v>
      </c>
      <c r="J90" s="30"/>
      <c r="K90" s="71"/>
      <c r="L90" s="14"/>
      <c r="M90" s="238"/>
      <c r="N90" s="241">
        <f aca="true" t="shared" si="17" ref="N90:N96">ROUND(F90*H90,2)</f>
        <v>16873.62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64" ht="27" customHeight="1">
      <c r="A91" s="70" t="s">
        <v>170</v>
      </c>
      <c r="B91" s="32" t="s">
        <v>32</v>
      </c>
      <c r="C91" s="32" t="s">
        <v>416</v>
      </c>
      <c r="D91" s="33" t="s">
        <v>173</v>
      </c>
      <c r="E91" s="32" t="s">
        <v>174</v>
      </c>
      <c r="F91" s="27">
        <v>2792.24</v>
      </c>
      <c r="G91" s="168">
        <v>10.65</v>
      </c>
      <c r="H91" s="28">
        <f t="shared" si="15"/>
        <v>13.23</v>
      </c>
      <c r="I91" s="29">
        <f t="shared" si="16"/>
        <v>36941.34</v>
      </c>
      <c r="J91" s="30"/>
      <c r="K91" s="71"/>
      <c r="L91" s="14"/>
      <c r="M91" s="217"/>
      <c r="N91" s="219">
        <f t="shared" si="17"/>
        <v>36941.34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64" ht="22.5" customHeight="1">
      <c r="A92" s="70" t="s">
        <v>172</v>
      </c>
      <c r="B92" s="32" t="s">
        <v>32</v>
      </c>
      <c r="C92" s="32" t="s">
        <v>363</v>
      </c>
      <c r="D92" s="33" t="s">
        <v>176</v>
      </c>
      <c r="E92" s="32" t="s">
        <v>108</v>
      </c>
      <c r="F92" s="27">
        <v>253.83999999999997</v>
      </c>
      <c r="G92" s="168">
        <v>475.24</v>
      </c>
      <c r="H92" s="28">
        <f t="shared" si="15"/>
        <v>590.39</v>
      </c>
      <c r="I92" s="29">
        <f t="shared" si="16"/>
        <v>149864.6</v>
      </c>
      <c r="J92" s="30"/>
      <c r="K92" s="71"/>
      <c r="L92" s="14"/>
      <c r="M92" s="217"/>
      <c r="N92" s="219">
        <f t="shared" si="17"/>
        <v>149864.6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64" ht="30" customHeight="1">
      <c r="A93" s="70" t="s">
        <v>175</v>
      </c>
      <c r="B93" s="32" t="s">
        <v>32</v>
      </c>
      <c r="C93" s="32" t="s">
        <v>417</v>
      </c>
      <c r="D93" s="33" t="s">
        <v>178</v>
      </c>
      <c r="E93" s="32" t="s">
        <v>108</v>
      </c>
      <c r="F93" s="27">
        <v>253.83999999999997</v>
      </c>
      <c r="G93" s="168">
        <v>124.98</v>
      </c>
      <c r="H93" s="28">
        <f t="shared" si="15"/>
        <v>155.26</v>
      </c>
      <c r="I93" s="29">
        <f t="shared" si="16"/>
        <v>39411.2</v>
      </c>
      <c r="J93" s="30"/>
      <c r="K93" s="71"/>
      <c r="L93" s="14"/>
      <c r="M93" s="217"/>
      <c r="N93" s="219">
        <f t="shared" si="17"/>
        <v>39411.2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64" ht="29.25" customHeight="1">
      <c r="A94" s="70" t="s">
        <v>177</v>
      </c>
      <c r="B94" s="32" t="s">
        <v>32</v>
      </c>
      <c r="C94" s="32" t="s">
        <v>406</v>
      </c>
      <c r="D94" s="33" t="s">
        <v>116</v>
      </c>
      <c r="E94" s="32" t="s">
        <v>108</v>
      </c>
      <c r="F94" s="27">
        <v>126.91999999999999</v>
      </c>
      <c r="G94" s="168">
        <v>245.68</v>
      </c>
      <c r="H94" s="28">
        <f t="shared" si="15"/>
        <v>305.21</v>
      </c>
      <c r="I94" s="29">
        <f t="shared" si="16"/>
        <v>38737.25</v>
      </c>
      <c r="J94" s="30"/>
      <c r="K94" s="71"/>
      <c r="L94" s="14"/>
      <c r="M94" s="217"/>
      <c r="N94" s="219">
        <f t="shared" si="17"/>
        <v>38737.25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ht="23.25" customHeight="1">
      <c r="A95" s="70" t="s">
        <v>179</v>
      </c>
      <c r="B95" s="32" t="s">
        <v>32</v>
      </c>
      <c r="C95" s="32" t="s">
        <v>414</v>
      </c>
      <c r="D95" s="33" t="s">
        <v>162</v>
      </c>
      <c r="E95" s="32" t="s">
        <v>21</v>
      </c>
      <c r="F95" s="27">
        <v>1239.2</v>
      </c>
      <c r="G95" s="168">
        <v>7.47</v>
      </c>
      <c r="H95" s="28">
        <f t="shared" si="15"/>
        <v>9.28</v>
      </c>
      <c r="I95" s="29">
        <f t="shared" si="16"/>
        <v>11499.78</v>
      </c>
      <c r="J95" s="30"/>
      <c r="K95" s="71"/>
      <c r="L95" s="14"/>
      <c r="M95" s="217"/>
      <c r="N95" s="219">
        <f t="shared" si="17"/>
        <v>11499.78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64" ht="32.25" customHeight="1">
      <c r="A96" s="70" t="s">
        <v>180</v>
      </c>
      <c r="B96" s="32" t="s">
        <v>156</v>
      </c>
      <c r="C96" s="32" t="s">
        <v>164</v>
      </c>
      <c r="D96" s="33" t="s">
        <v>165</v>
      </c>
      <c r="E96" s="32" t="s">
        <v>159</v>
      </c>
      <c r="F96" s="27">
        <v>50.77</v>
      </c>
      <c r="G96" s="168">
        <v>1148.54</v>
      </c>
      <c r="H96" s="28">
        <f t="shared" si="15"/>
        <v>1426.83</v>
      </c>
      <c r="I96" s="29">
        <f t="shared" si="16"/>
        <v>72440.16</v>
      </c>
      <c r="J96" s="30"/>
      <c r="K96" s="71"/>
      <c r="L96" s="14"/>
      <c r="M96" s="217"/>
      <c r="N96" s="219">
        <f t="shared" si="17"/>
        <v>72440.16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9.5" customHeight="1">
      <c r="A97" s="274"/>
      <c r="B97" s="274"/>
      <c r="C97" s="274"/>
      <c r="D97" s="274"/>
      <c r="E97" s="274"/>
      <c r="F97" s="274"/>
      <c r="G97" s="274"/>
      <c r="H97" s="274"/>
      <c r="I97" s="274"/>
      <c r="J97" s="30"/>
      <c r="K97" s="72"/>
      <c r="L97" s="73"/>
      <c r="M97" s="236"/>
      <c r="N97" s="2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23.25" customHeight="1">
      <c r="A98" s="66" t="s">
        <v>181</v>
      </c>
      <c r="B98" s="279" t="s">
        <v>182</v>
      </c>
      <c r="C98" s="279"/>
      <c r="D98" s="279"/>
      <c r="E98" s="279"/>
      <c r="F98" s="279"/>
      <c r="G98" s="279"/>
      <c r="H98" s="279"/>
      <c r="I98" s="67">
        <f>SUM(I99:I101)</f>
        <v>616057.72</v>
      </c>
      <c r="J98" s="30"/>
      <c r="K98" s="68"/>
      <c r="L98" s="69"/>
      <c r="M98" s="225">
        <f>I98</f>
        <v>616057.72</v>
      </c>
      <c r="N98" s="220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42.75" customHeight="1">
      <c r="A99" s="70" t="s">
        <v>183</v>
      </c>
      <c r="B99" s="32" t="s">
        <v>32</v>
      </c>
      <c r="C99" s="32" t="s">
        <v>398</v>
      </c>
      <c r="D99" s="33" t="s">
        <v>104</v>
      </c>
      <c r="E99" s="32" t="s">
        <v>21</v>
      </c>
      <c r="F99" s="27">
        <v>1935.62</v>
      </c>
      <c r="G99" s="168">
        <v>12.64</v>
      </c>
      <c r="H99" s="28">
        <f>ROUND(G99*1.2423,2)</f>
        <v>15.7</v>
      </c>
      <c r="I99" s="29">
        <f>ROUND(H99*F99,2)</f>
        <v>30389.23</v>
      </c>
      <c r="J99" s="30"/>
      <c r="K99" s="71"/>
      <c r="L99" s="14"/>
      <c r="M99" s="234"/>
      <c r="N99" s="241">
        <f>ROUND(F99*H99,2)</f>
        <v>30389.23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21.75" customHeight="1">
      <c r="A100" s="70" t="s">
        <v>184</v>
      </c>
      <c r="B100" s="32" t="s">
        <v>32</v>
      </c>
      <c r="C100" s="32" t="s">
        <v>414</v>
      </c>
      <c r="D100" s="33" t="s">
        <v>162</v>
      </c>
      <c r="E100" s="32" t="s">
        <v>21</v>
      </c>
      <c r="F100" s="27">
        <v>8946.64</v>
      </c>
      <c r="G100" s="168">
        <v>7.47</v>
      </c>
      <c r="H100" s="28">
        <f>ROUND(G100*1.2423,2)</f>
        <v>9.28</v>
      </c>
      <c r="I100" s="29">
        <f>ROUND(H100*F100,2)</f>
        <v>83024.82</v>
      </c>
      <c r="J100" s="30"/>
      <c r="K100" s="71"/>
      <c r="L100" s="14"/>
      <c r="M100" s="217"/>
      <c r="N100" s="219">
        <f>ROUND(F100*H100,2)</f>
        <v>83024.82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29.25" customHeight="1">
      <c r="A101" s="70" t="s">
        <v>185</v>
      </c>
      <c r="B101" s="32" t="s">
        <v>156</v>
      </c>
      <c r="C101" s="32" t="s">
        <v>164</v>
      </c>
      <c r="D101" s="33" t="s">
        <v>165</v>
      </c>
      <c r="E101" s="32" t="s">
        <v>159</v>
      </c>
      <c r="F101" s="27">
        <v>352.28</v>
      </c>
      <c r="G101" s="168">
        <v>1148.54</v>
      </c>
      <c r="H101" s="28">
        <f>ROUND(G101*1.2423,2)</f>
        <v>1426.83</v>
      </c>
      <c r="I101" s="29">
        <f>ROUND(H101*F101,2)</f>
        <v>502643.67</v>
      </c>
      <c r="J101" s="30"/>
      <c r="K101" s="71"/>
      <c r="L101" s="14"/>
      <c r="M101" s="217"/>
      <c r="N101" s="228">
        <f>ROUND(F101*H101,2)</f>
        <v>502643.67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ht="19.5" customHeight="1">
      <c r="A102" s="274"/>
      <c r="B102" s="274"/>
      <c r="C102" s="274"/>
      <c r="D102" s="274"/>
      <c r="E102" s="274"/>
      <c r="F102" s="274"/>
      <c r="G102" s="274"/>
      <c r="H102" s="274"/>
      <c r="I102" s="274"/>
      <c r="J102" s="30"/>
      <c r="K102" s="72"/>
      <c r="L102" s="73"/>
      <c r="M102" s="239"/>
      <c r="N102" s="2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64" ht="23.25" customHeight="1">
      <c r="A103" s="66" t="s">
        <v>186</v>
      </c>
      <c r="B103" s="279" t="s">
        <v>376</v>
      </c>
      <c r="C103" s="279"/>
      <c r="D103" s="279"/>
      <c r="E103" s="279"/>
      <c r="F103" s="279"/>
      <c r="G103" s="279"/>
      <c r="H103" s="279"/>
      <c r="I103" s="67">
        <f>SUM(I104:I109)</f>
        <v>1430867.7100000002</v>
      </c>
      <c r="J103" s="30"/>
      <c r="K103" s="68"/>
      <c r="L103" s="69"/>
      <c r="M103" s="240">
        <f>I103</f>
        <v>1430867.7100000002</v>
      </c>
      <c r="N103" s="22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46.5" customHeight="1">
      <c r="A104" s="70" t="s">
        <v>187</v>
      </c>
      <c r="B104" s="32" t="s">
        <v>88</v>
      </c>
      <c r="C104" s="32" t="s">
        <v>671</v>
      </c>
      <c r="D104" s="33" t="s">
        <v>152</v>
      </c>
      <c r="E104" s="32" t="s">
        <v>21</v>
      </c>
      <c r="F104" s="27">
        <v>2263.25</v>
      </c>
      <c r="G104" s="168">
        <v>23.32</v>
      </c>
      <c r="H104" s="28">
        <f aca="true" t="shared" si="18" ref="H104:H109">ROUND(G104*1.2423,2)</f>
        <v>28.97</v>
      </c>
      <c r="I104" s="29">
        <f aca="true" t="shared" si="19" ref="I104:I109">ROUND(H104*F104,2)</f>
        <v>65566.35</v>
      </c>
      <c r="J104" s="30"/>
      <c r="K104" s="71"/>
      <c r="L104" s="14"/>
      <c r="M104" s="234"/>
      <c r="N104" s="218">
        <f aca="true" t="shared" si="20" ref="N104:N109">ROUND(F104*H104,2)</f>
        <v>65566.35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4" ht="53.25" customHeight="1">
      <c r="A105" s="70" t="s">
        <v>188</v>
      </c>
      <c r="B105" s="32" t="s">
        <v>19</v>
      </c>
      <c r="C105" s="32" t="s">
        <v>672</v>
      </c>
      <c r="D105" s="33" t="s">
        <v>673</v>
      </c>
      <c r="E105" s="32" t="s">
        <v>108</v>
      </c>
      <c r="F105" s="27">
        <v>936.79</v>
      </c>
      <c r="G105" s="168">
        <v>807.3</v>
      </c>
      <c r="H105" s="28">
        <f t="shared" si="18"/>
        <v>1002.91</v>
      </c>
      <c r="I105" s="29">
        <f t="shared" si="19"/>
        <v>939516.06</v>
      </c>
      <c r="J105" s="30"/>
      <c r="K105" s="71"/>
      <c r="L105" s="14"/>
      <c r="M105" s="217"/>
      <c r="N105" s="219">
        <f t="shared" si="20"/>
        <v>939516.06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64" ht="54" customHeight="1">
      <c r="A106" s="70" t="s">
        <v>190</v>
      </c>
      <c r="B106" s="32" t="s">
        <v>32</v>
      </c>
      <c r="C106" s="32" t="s">
        <v>420</v>
      </c>
      <c r="D106" s="33" t="s">
        <v>421</v>
      </c>
      <c r="E106" s="32" t="s">
        <v>21</v>
      </c>
      <c r="F106" s="27">
        <v>2216.56</v>
      </c>
      <c r="G106" s="168">
        <v>111.39</v>
      </c>
      <c r="H106" s="28">
        <f t="shared" si="18"/>
        <v>138.38</v>
      </c>
      <c r="I106" s="29">
        <f t="shared" si="19"/>
        <v>306727.57</v>
      </c>
      <c r="J106" s="30"/>
      <c r="K106" s="71"/>
      <c r="L106" s="14"/>
      <c r="M106" s="217"/>
      <c r="N106" s="219">
        <f t="shared" si="20"/>
        <v>306727.57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64" ht="23.25" customHeight="1">
      <c r="A107" s="70" t="s">
        <v>418</v>
      </c>
      <c r="B107" s="32" t="s">
        <v>32</v>
      </c>
      <c r="C107" s="32" t="s">
        <v>406</v>
      </c>
      <c r="D107" s="33" t="s">
        <v>116</v>
      </c>
      <c r="E107" s="32" t="s">
        <v>108</v>
      </c>
      <c r="F107" s="27">
        <v>221.66000000000003</v>
      </c>
      <c r="G107" s="168">
        <v>245.68</v>
      </c>
      <c r="H107" s="28">
        <f t="shared" si="18"/>
        <v>305.21</v>
      </c>
      <c r="I107" s="29">
        <f t="shared" si="19"/>
        <v>67652.85</v>
      </c>
      <c r="J107" s="30"/>
      <c r="K107" s="71"/>
      <c r="L107" s="14"/>
      <c r="M107" s="217"/>
      <c r="N107" s="219">
        <f t="shared" si="20"/>
        <v>67652.85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64" ht="23.25" customHeight="1">
      <c r="A108" s="70" t="s">
        <v>419</v>
      </c>
      <c r="B108" s="32" t="s">
        <v>19</v>
      </c>
      <c r="C108" s="32">
        <v>17002054</v>
      </c>
      <c r="D108" s="33" t="s">
        <v>189</v>
      </c>
      <c r="E108" s="32" t="s">
        <v>50</v>
      </c>
      <c r="F108" s="27">
        <v>508.1</v>
      </c>
      <c r="G108" s="168">
        <v>37.84</v>
      </c>
      <c r="H108" s="28">
        <f t="shared" si="18"/>
        <v>47.01</v>
      </c>
      <c r="I108" s="29">
        <f t="shared" si="19"/>
        <v>23885.78</v>
      </c>
      <c r="J108" s="30"/>
      <c r="K108" s="71"/>
      <c r="L108" s="14"/>
      <c r="M108" s="217"/>
      <c r="N108" s="219">
        <f t="shared" si="20"/>
        <v>23885.78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4" ht="29.25" customHeight="1">
      <c r="A109" s="70" t="s">
        <v>659</v>
      </c>
      <c r="B109" s="32" t="s">
        <v>32</v>
      </c>
      <c r="C109" s="32" t="s">
        <v>422</v>
      </c>
      <c r="D109" s="33" t="s">
        <v>191</v>
      </c>
      <c r="E109" s="32" t="s">
        <v>21</v>
      </c>
      <c r="F109" s="27">
        <v>166.51999999999998</v>
      </c>
      <c r="G109" s="168">
        <v>133.03</v>
      </c>
      <c r="H109" s="28">
        <f t="shared" si="18"/>
        <v>165.26</v>
      </c>
      <c r="I109" s="29">
        <f t="shared" si="19"/>
        <v>27519.1</v>
      </c>
      <c r="J109" s="30"/>
      <c r="K109" s="71"/>
      <c r="L109" s="14"/>
      <c r="M109" s="217"/>
      <c r="N109" s="220">
        <f t="shared" si="20"/>
        <v>27519.1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64" ht="20.25" customHeight="1">
      <c r="A110" s="274"/>
      <c r="B110" s="274"/>
      <c r="C110" s="274"/>
      <c r="D110" s="274"/>
      <c r="E110" s="274"/>
      <c r="F110" s="274"/>
      <c r="G110" s="274"/>
      <c r="H110" s="274"/>
      <c r="I110" s="274"/>
      <c r="J110" s="30"/>
      <c r="K110" s="72"/>
      <c r="L110" s="73"/>
      <c r="M110" s="239"/>
      <c r="N110" s="241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64" ht="25.5" customHeight="1">
      <c r="A111" s="66" t="s">
        <v>192</v>
      </c>
      <c r="B111" s="279" t="s">
        <v>193</v>
      </c>
      <c r="C111" s="279"/>
      <c r="D111" s="279"/>
      <c r="E111" s="279"/>
      <c r="F111" s="279"/>
      <c r="G111" s="279"/>
      <c r="H111" s="279"/>
      <c r="I111" s="67">
        <f>SUM(I112:I116)</f>
        <v>1599608.4999999998</v>
      </c>
      <c r="J111" s="30"/>
      <c r="K111" s="68"/>
      <c r="L111" s="69"/>
      <c r="M111" s="224">
        <f>I111</f>
        <v>1599608.4999999998</v>
      </c>
      <c r="N111" s="22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64" ht="39" customHeight="1">
      <c r="A112" s="70" t="s">
        <v>194</v>
      </c>
      <c r="B112" s="36" t="s">
        <v>28</v>
      </c>
      <c r="C112" s="36" t="s">
        <v>197</v>
      </c>
      <c r="D112" s="37" t="s">
        <v>198</v>
      </c>
      <c r="E112" s="36" t="s">
        <v>50</v>
      </c>
      <c r="F112" s="38">
        <v>927.9899999999999</v>
      </c>
      <c r="G112" s="170">
        <v>172.61</v>
      </c>
      <c r="H112" s="28">
        <f>ROUND(G112*1.2423,2)</f>
        <v>214.43</v>
      </c>
      <c r="I112" s="42">
        <f>ROUND(H112*F112,2)</f>
        <v>198988.9</v>
      </c>
      <c r="J112" s="30"/>
      <c r="K112" s="71"/>
      <c r="L112" s="14"/>
      <c r="M112" s="238"/>
      <c r="N112" s="218">
        <f>ROUND(F112*H112,2)</f>
        <v>198988.9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39.75" customHeight="1">
      <c r="A113" s="70" t="s">
        <v>196</v>
      </c>
      <c r="B113" s="36" t="s">
        <v>19</v>
      </c>
      <c r="C113" s="36" t="s">
        <v>674</v>
      </c>
      <c r="D113" s="37" t="s">
        <v>200</v>
      </c>
      <c r="E113" s="36" t="s">
        <v>50</v>
      </c>
      <c r="F113" s="38">
        <v>963.9799999999999</v>
      </c>
      <c r="G113" s="171">
        <v>1020.36</v>
      </c>
      <c r="H113" s="28">
        <f>ROUND(G113*1.2423,2)</f>
        <v>1267.59</v>
      </c>
      <c r="I113" s="42">
        <f>ROUND(H113*F113,2)</f>
        <v>1221931.41</v>
      </c>
      <c r="J113" s="30"/>
      <c r="K113" s="71"/>
      <c r="L113" s="14"/>
      <c r="M113" s="217"/>
      <c r="N113" s="219">
        <f>ROUND(F113*H113,2)</f>
        <v>1221931.41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57.75" customHeight="1">
      <c r="A114" s="70" t="s">
        <v>199</v>
      </c>
      <c r="B114" s="36" t="s">
        <v>32</v>
      </c>
      <c r="C114" s="36" t="s">
        <v>664</v>
      </c>
      <c r="D114" s="37" t="s">
        <v>665</v>
      </c>
      <c r="E114" s="36" t="s">
        <v>108</v>
      </c>
      <c r="F114" s="38">
        <v>17</v>
      </c>
      <c r="G114" s="170">
        <v>1790.01</v>
      </c>
      <c r="H114" s="28">
        <f>ROUND(G114*1.2423,2)</f>
        <v>2223.73</v>
      </c>
      <c r="I114" s="42">
        <f>ROUND(H114*F114,2)</f>
        <v>37803.41</v>
      </c>
      <c r="J114" s="30"/>
      <c r="K114" s="71"/>
      <c r="L114" s="14"/>
      <c r="M114" s="217"/>
      <c r="N114" s="219">
        <f>ROUND(F114*H114,2)</f>
        <v>37803.41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39" customHeight="1">
      <c r="A115" s="70" t="s">
        <v>201</v>
      </c>
      <c r="B115" s="36" t="s">
        <v>32</v>
      </c>
      <c r="C115" s="36" t="s">
        <v>577</v>
      </c>
      <c r="D115" s="37" t="s">
        <v>578</v>
      </c>
      <c r="E115" s="36" t="s">
        <v>50</v>
      </c>
      <c r="F115" s="38">
        <v>490</v>
      </c>
      <c r="G115" s="170">
        <v>77.39</v>
      </c>
      <c r="H115" s="28">
        <f>ROUND(G115*1.2423,2)</f>
        <v>96.14</v>
      </c>
      <c r="I115" s="42">
        <f>ROUND(H115*F115,2)</f>
        <v>47108.6</v>
      </c>
      <c r="J115" s="30"/>
      <c r="K115" s="71"/>
      <c r="L115" s="14"/>
      <c r="M115" s="217"/>
      <c r="N115" s="219">
        <f>ROUND(F115*H115,2)</f>
        <v>47108.6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36" customHeight="1">
      <c r="A116" s="70" t="s">
        <v>576</v>
      </c>
      <c r="B116" s="36" t="s">
        <v>32</v>
      </c>
      <c r="C116" s="36" t="s">
        <v>423</v>
      </c>
      <c r="D116" s="37" t="s">
        <v>555</v>
      </c>
      <c r="E116" s="36" t="s">
        <v>21</v>
      </c>
      <c r="F116" s="38">
        <v>517.5</v>
      </c>
      <c r="G116" s="171">
        <v>145.87</v>
      </c>
      <c r="H116" s="28">
        <f>ROUND(G116*1.2423,2)</f>
        <v>181.21</v>
      </c>
      <c r="I116" s="42">
        <f>ROUND(H116*F116,2)</f>
        <v>93776.18</v>
      </c>
      <c r="J116" s="30"/>
      <c r="K116" s="71"/>
      <c r="L116" s="14"/>
      <c r="M116" s="217"/>
      <c r="N116" s="219">
        <f>ROUND(F116*H116,2)</f>
        <v>93776.18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ht="21" customHeight="1">
      <c r="A117" s="277"/>
      <c r="B117" s="277"/>
      <c r="C117" s="277"/>
      <c r="D117" s="277"/>
      <c r="E117" s="277"/>
      <c r="F117" s="277"/>
      <c r="G117" s="277"/>
      <c r="H117" s="277"/>
      <c r="I117" s="277"/>
      <c r="J117" s="30"/>
      <c r="K117" s="81"/>
      <c r="L117" s="69"/>
      <c r="M117" s="243"/>
      <c r="N117" s="2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8" spans="1:64" ht="21" customHeight="1">
      <c r="A118" s="82" t="s">
        <v>202</v>
      </c>
      <c r="B118" s="266" t="s">
        <v>203</v>
      </c>
      <c r="C118" s="266"/>
      <c r="D118" s="266"/>
      <c r="E118" s="266"/>
      <c r="F118" s="266"/>
      <c r="G118" s="266"/>
      <c r="H118" s="266"/>
      <c r="I118" s="83">
        <f>SUM(I119:I129)</f>
        <v>1440576.3599999999</v>
      </c>
      <c r="J118" s="30"/>
      <c r="K118" s="71"/>
      <c r="L118" s="14"/>
      <c r="M118" s="225">
        <f>I118</f>
        <v>1440576.3599999999</v>
      </c>
      <c r="N118" s="22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64" ht="50.25" customHeight="1">
      <c r="A119" s="84" t="s">
        <v>204</v>
      </c>
      <c r="B119" s="43" t="s">
        <v>32</v>
      </c>
      <c r="C119" s="43" t="s">
        <v>432</v>
      </c>
      <c r="D119" s="44" t="s">
        <v>205</v>
      </c>
      <c r="E119" s="43" t="s">
        <v>21</v>
      </c>
      <c r="F119" s="45">
        <v>3318.9700000000003</v>
      </c>
      <c r="G119" s="167">
        <v>114.14</v>
      </c>
      <c r="H119" s="85">
        <f>ROUND(G119*1.2423,2)</f>
        <v>141.8</v>
      </c>
      <c r="I119" s="86">
        <f>ROUND(H119*F119,2)</f>
        <v>470629.95</v>
      </c>
      <c r="J119" s="7"/>
      <c r="K119" s="71"/>
      <c r="L119" s="14"/>
      <c r="M119" s="234"/>
      <c r="N119" s="218">
        <f>ROUND(F119*H119,2)</f>
        <v>470629.95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64" ht="50.25" customHeight="1">
      <c r="A120" s="84" t="s">
        <v>206</v>
      </c>
      <c r="B120" s="43" t="s">
        <v>32</v>
      </c>
      <c r="C120" s="43" t="s">
        <v>433</v>
      </c>
      <c r="D120" s="44" t="s">
        <v>434</v>
      </c>
      <c r="E120" s="43" t="s">
        <v>21</v>
      </c>
      <c r="F120" s="45">
        <v>1062.35</v>
      </c>
      <c r="G120" s="167">
        <v>74</v>
      </c>
      <c r="H120" s="85">
        <f aca="true" t="shared" si="21" ref="H120:H129">ROUND(G120*1.2423,2)</f>
        <v>91.93</v>
      </c>
      <c r="I120" s="86">
        <f aca="true" t="shared" si="22" ref="I120:I129">ROUND(H120*F120,2)</f>
        <v>97661.84</v>
      </c>
      <c r="J120" s="7"/>
      <c r="K120" s="71"/>
      <c r="L120" s="14"/>
      <c r="M120" s="238"/>
      <c r="N120" s="218">
        <f aca="true" t="shared" si="23" ref="N120:N129">ROUND(F120*H120,2)</f>
        <v>97661.84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</row>
    <row r="121" spans="1:64" ht="50.25" customHeight="1">
      <c r="A121" s="84" t="s">
        <v>209</v>
      </c>
      <c r="B121" s="43" t="s">
        <v>32</v>
      </c>
      <c r="C121" s="43" t="s">
        <v>435</v>
      </c>
      <c r="D121" s="44" t="s">
        <v>436</v>
      </c>
      <c r="E121" s="43" t="s">
        <v>21</v>
      </c>
      <c r="F121" s="45">
        <v>25</v>
      </c>
      <c r="G121" s="167">
        <v>41.03</v>
      </c>
      <c r="H121" s="85">
        <f t="shared" si="21"/>
        <v>50.97</v>
      </c>
      <c r="I121" s="86">
        <f t="shared" si="22"/>
        <v>1274.25</v>
      </c>
      <c r="J121" s="7"/>
      <c r="K121" s="71"/>
      <c r="L121" s="14"/>
      <c r="M121" s="238"/>
      <c r="N121" s="218">
        <f t="shared" si="23"/>
        <v>1274.25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64" ht="33.75" customHeight="1">
      <c r="A122" s="84" t="s">
        <v>424</v>
      </c>
      <c r="B122" s="43" t="s">
        <v>32</v>
      </c>
      <c r="C122" s="43" t="s">
        <v>545</v>
      </c>
      <c r="D122" s="44" t="s">
        <v>546</v>
      </c>
      <c r="E122" s="43" t="s">
        <v>21</v>
      </c>
      <c r="F122" s="45">
        <v>1266.3000000000002</v>
      </c>
      <c r="G122" s="167">
        <v>41.6</v>
      </c>
      <c r="H122" s="85">
        <f t="shared" si="21"/>
        <v>51.68</v>
      </c>
      <c r="I122" s="86">
        <f t="shared" si="22"/>
        <v>65442.38</v>
      </c>
      <c r="J122" s="7"/>
      <c r="K122" s="71"/>
      <c r="L122" s="14"/>
      <c r="M122" s="217"/>
      <c r="N122" s="218">
        <f t="shared" si="23"/>
        <v>65442.38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76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64" ht="33.75" customHeight="1">
      <c r="A123" s="84" t="s">
        <v>425</v>
      </c>
      <c r="B123" s="43" t="s">
        <v>32</v>
      </c>
      <c r="C123" s="43" t="s">
        <v>437</v>
      </c>
      <c r="D123" s="44" t="s">
        <v>438</v>
      </c>
      <c r="E123" s="43" t="s">
        <v>21</v>
      </c>
      <c r="F123" s="45">
        <v>96.92</v>
      </c>
      <c r="G123" s="167">
        <v>1722.17</v>
      </c>
      <c r="H123" s="85">
        <f t="shared" si="21"/>
        <v>2139.45</v>
      </c>
      <c r="I123" s="86">
        <f t="shared" si="22"/>
        <v>207355.49</v>
      </c>
      <c r="J123" s="7"/>
      <c r="K123" s="71"/>
      <c r="L123" s="14"/>
      <c r="M123" s="217"/>
      <c r="N123" s="218">
        <f t="shared" si="23"/>
        <v>207355.49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76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</row>
    <row r="124" spans="1:64" ht="33.75" customHeight="1">
      <c r="A124" s="84" t="s">
        <v>426</v>
      </c>
      <c r="B124" s="43" t="s">
        <v>32</v>
      </c>
      <c r="C124" s="43" t="s">
        <v>439</v>
      </c>
      <c r="D124" s="44" t="s">
        <v>440</v>
      </c>
      <c r="E124" s="43" t="s">
        <v>38</v>
      </c>
      <c r="F124" s="45">
        <v>289</v>
      </c>
      <c r="G124" s="167">
        <v>1301.71</v>
      </c>
      <c r="H124" s="85">
        <f t="shared" si="21"/>
        <v>1617.11</v>
      </c>
      <c r="I124" s="86">
        <f t="shared" si="22"/>
        <v>467344.79</v>
      </c>
      <c r="J124" s="7"/>
      <c r="K124" s="71"/>
      <c r="L124" s="14"/>
      <c r="M124" s="217"/>
      <c r="N124" s="218">
        <f t="shared" si="23"/>
        <v>467344.79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76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1:64" ht="33.75" customHeight="1">
      <c r="A125" s="84" t="s">
        <v>427</v>
      </c>
      <c r="B125" s="43" t="s">
        <v>32</v>
      </c>
      <c r="C125" s="43" t="s">
        <v>441</v>
      </c>
      <c r="D125" s="44" t="s">
        <v>442</v>
      </c>
      <c r="E125" s="43" t="s">
        <v>38</v>
      </c>
      <c r="F125" s="45">
        <v>24</v>
      </c>
      <c r="G125" s="167">
        <v>32.52</v>
      </c>
      <c r="H125" s="85">
        <f t="shared" si="21"/>
        <v>40.4</v>
      </c>
      <c r="I125" s="86">
        <f t="shared" si="22"/>
        <v>969.6</v>
      </c>
      <c r="J125" s="7"/>
      <c r="K125" s="71"/>
      <c r="L125" s="14"/>
      <c r="M125" s="217"/>
      <c r="N125" s="218">
        <f t="shared" si="23"/>
        <v>969.6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76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</row>
    <row r="126" spans="1:64" ht="33.75" customHeight="1">
      <c r="A126" s="84" t="s">
        <v>428</v>
      </c>
      <c r="B126" s="43" t="s">
        <v>32</v>
      </c>
      <c r="C126" s="43" t="s">
        <v>443</v>
      </c>
      <c r="D126" s="44" t="s">
        <v>444</v>
      </c>
      <c r="E126" s="43" t="s">
        <v>38</v>
      </c>
      <c r="F126" s="45">
        <v>1401</v>
      </c>
      <c r="G126" s="167">
        <v>28.41</v>
      </c>
      <c r="H126" s="85">
        <f t="shared" si="21"/>
        <v>35.29</v>
      </c>
      <c r="I126" s="86">
        <f t="shared" si="22"/>
        <v>49441.29</v>
      </c>
      <c r="J126" s="7"/>
      <c r="K126" s="71"/>
      <c r="L126" s="14"/>
      <c r="M126" s="217"/>
      <c r="N126" s="218">
        <f t="shared" si="23"/>
        <v>49441.29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76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64" ht="44.25" customHeight="1">
      <c r="A127" s="84" t="s">
        <v>429</v>
      </c>
      <c r="B127" s="43" t="s">
        <v>32</v>
      </c>
      <c r="C127" s="43" t="s">
        <v>547</v>
      </c>
      <c r="D127" s="44" t="s">
        <v>548</v>
      </c>
      <c r="E127" s="43" t="s">
        <v>21</v>
      </c>
      <c r="F127" s="45">
        <v>62</v>
      </c>
      <c r="G127" s="167">
        <v>265.41</v>
      </c>
      <c r="H127" s="85">
        <f t="shared" si="21"/>
        <v>329.72</v>
      </c>
      <c r="I127" s="86">
        <f t="shared" si="22"/>
        <v>20442.64</v>
      </c>
      <c r="J127" s="7"/>
      <c r="K127" s="71"/>
      <c r="L127" s="14"/>
      <c r="M127" s="217"/>
      <c r="N127" s="218">
        <f t="shared" si="23"/>
        <v>20442.64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76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64" ht="33.75" customHeight="1">
      <c r="A128" s="84" t="s">
        <v>430</v>
      </c>
      <c r="B128" s="43" t="s">
        <v>32</v>
      </c>
      <c r="C128" s="43" t="s">
        <v>445</v>
      </c>
      <c r="D128" s="44" t="s">
        <v>446</v>
      </c>
      <c r="E128" s="43" t="s">
        <v>21</v>
      </c>
      <c r="F128" s="45">
        <v>87</v>
      </c>
      <c r="G128" s="167">
        <v>63.15</v>
      </c>
      <c r="H128" s="85">
        <f t="shared" si="21"/>
        <v>78.45</v>
      </c>
      <c r="I128" s="86">
        <f t="shared" si="22"/>
        <v>6825.15</v>
      </c>
      <c r="J128" s="7"/>
      <c r="K128" s="71"/>
      <c r="L128" s="14"/>
      <c r="M128" s="217"/>
      <c r="N128" s="218">
        <f t="shared" si="23"/>
        <v>6825.15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76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ht="33.75" customHeight="1">
      <c r="A129" s="84" t="s">
        <v>431</v>
      </c>
      <c r="B129" s="43" t="s">
        <v>156</v>
      </c>
      <c r="C129" s="43" t="s">
        <v>447</v>
      </c>
      <c r="D129" s="44" t="s">
        <v>448</v>
      </c>
      <c r="E129" s="43" t="s">
        <v>449</v>
      </c>
      <c r="F129" s="45">
        <v>741</v>
      </c>
      <c r="G129" s="167">
        <v>57.78</v>
      </c>
      <c r="H129" s="85">
        <f t="shared" si="21"/>
        <v>71.78</v>
      </c>
      <c r="I129" s="86">
        <f t="shared" si="22"/>
        <v>53188.98</v>
      </c>
      <c r="J129" s="7"/>
      <c r="K129" s="71"/>
      <c r="L129" s="14"/>
      <c r="M129" s="217"/>
      <c r="N129" s="218">
        <f t="shared" si="23"/>
        <v>53188.98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76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ht="21" customHeight="1">
      <c r="A130" s="277"/>
      <c r="B130" s="277"/>
      <c r="C130" s="277"/>
      <c r="D130" s="277"/>
      <c r="E130" s="277"/>
      <c r="F130" s="277"/>
      <c r="G130" s="277"/>
      <c r="H130" s="277"/>
      <c r="I130" s="277"/>
      <c r="J130" s="30"/>
      <c r="K130" s="81"/>
      <c r="L130" s="69"/>
      <c r="M130" s="243"/>
      <c r="N130" s="2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ht="20.25" customHeight="1">
      <c r="A131" s="82" t="s">
        <v>210</v>
      </c>
      <c r="B131" s="266" t="s">
        <v>544</v>
      </c>
      <c r="C131" s="266"/>
      <c r="D131" s="266"/>
      <c r="E131" s="266"/>
      <c r="F131" s="266"/>
      <c r="G131" s="266"/>
      <c r="H131" s="266"/>
      <c r="I131" s="83">
        <f>SUM(I132,I147)</f>
        <v>343712.63</v>
      </c>
      <c r="J131" s="30"/>
      <c r="K131" s="71"/>
      <c r="L131" s="14"/>
      <c r="M131" s="225">
        <f>I131</f>
        <v>343712.63</v>
      </c>
      <c r="N131" s="22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</row>
    <row r="132" spans="1:64" ht="21.75" customHeight="1">
      <c r="A132" s="82" t="s">
        <v>211</v>
      </c>
      <c r="B132" s="266" t="s">
        <v>477</v>
      </c>
      <c r="C132" s="266"/>
      <c r="D132" s="266"/>
      <c r="E132" s="266"/>
      <c r="F132" s="266"/>
      <c r="G132" s="266"/>
      <c r="H132" s="266"/>
      <c r="I132" s="83">
        <f>SUM(I133:I146)</f>
        <v>87881.6</v>
      </c>
      <c r="K132" s="78"/>
      <c r="L132" s="14"/>
      <c r="M132" s="217"/>
      <c r="N132" s="219">
        <f aca="true" t="shared" si="24" ref="N132:N164">ROUND(F132*H132,2)</f>
        <v>0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ht="27" customHeight="1">
      <c r="A133" s="87" t="s">
        <v>450</v>
      </c>
      <c r="B133" s="88" t="s">
        <v>32</v>
      </c>
      <c r="C133" s="88" t="s">
        <v>464</v>
      </c>
      <c r="D133" s="89" t="s">
        <v>212</v>
      </c>
      <c r="E133" s="255" t="s">
        <v>38</v>
      </c>
      <c r="F133" s="92">
        <v>1</v>
      </c>
      <c r="G133" s="167">
        <v>1586.51</v>
      </c>
      <c r="H133" s="79">
        <f aca="true" t="shared" si="25" ref="H133:H164">ROUND(G133*1.2423,2)</f>
        <v>1970.92</v>
      </c>
      <c r="I133" s="80">
        <f aca="true" t="shared" si="26" ref="I133:I164">ROUND(H133*F133,2)</f>
        <v>1970.92</v>
      </c>
      <c r="K133" s="78"/>
      <c r="L133" s="14"/>
      <c r="M133" s="217"/>
      <c r="N133" s="219">
        <f t="shared" si="24"/>
        <v>1970.92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</row>
    <row r="134" spans="1:64" ht="36.75" customHeight="1">
      <c r="A134" s="87" t="s">
        <v>451</v>
      </c>
      <c r="B134" s="88" t="s">
        <v>19</v>
      </c>
      <c r="C134" s="88">
        <v>9001054</v>
      </c>
      <c r="D134" s="89" t="s">
        <v>676</v>
      </c>
      <c r="E134" s="255" t="s">
        <v>38</v>
      </c>
      <c r="F134" s="92">
        <v>1</v>
      </c>
      <c r="G134" s="167">
        <v>3897.62</v>
      </c>
      <c r="H134" s="79">
        <f t="shared" si="25"/>
        <v>4842.01</v>
      </c>
      <c r="I134" s="80">
        <f t="shared" si="26"/>
        <v>4842.01</v>
      </c>
      <c r="K134" s="78"/>
      <c r="L134" s="14"/>
      <c r="M134" s="217"/>
      <c r="N134" s="219">
        <f t="shared" si="24"/>
        <v>4842.01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</row>
    <row r="135" spans="1:64" ht="36.75" customHeight="1">
      <c r="A135" s="87" t="s">
        <v>452</v>
      </c>
      <c r="B135" s="88" t="s">
        <v>32</v>
      </c>
      <c r="C135" s="88" t="s">
        <v>465</v>
      </c>
      <c r="D135" s="89" t="s">
        <v>214</v>
      </c>
      <c r="E135" s="255" t="s">
        <v>50</v>
      </c>
      <c r="F135" s="92">
        <v>480</v>
      </c>
      <c r="G135" s="167">
        <v>15.57</v>
      </c>
      <c r="H135" s="79">
        <f t="shared" si="25"/>
        <v>19.34</v>
      </c>
      <c r="I135" s="80">
        <f t="shared" si="26"/>
        <v>9283.2</v>
      </c>
      <c r="K135" s="78"/>
      <c r="L135" s="14"/>
      <c r="M135" s="217"/>
      <c r="N135" s="219">
        <f t="shared" si="24"/>
        <v>9283.2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</row>
    <row r="136" spans="1:64" ht="58.5" customHeight="1">
      <c r="A136" s="87" t="s">
        <v>453</v>
      </c>
      <c r="B136" s="88" t="s">
        <v>28</v>
      </c>
      <c r="C136" s="88" t="s">
        <v>215</v>
      </c>
      <c r="D136" s="89" t="s">
        <v>216</v>
      </c>
      <c r="E136" s="255" t="s">
        <v>38</v>
      </c>
      <c r="F136" s="92">
        <v>26</v>
      </c>
      <c r="G136" s="167">
        <v>218.47</v>
      </c>
      <c r="H136" s="79">
        <f t="shared" si="25"/>
        <v>271.41</v>
      </c>
      <c r="I136" s="80">
        <f t="shared" si="26"/>
        <v>7056.66</v>
      </c>
      <c r="K136" s="78"/>
      <c r="L136" s="14"/>
      <c r="M136" s="217"/>
      <c r="N136" s="219">
        <f t="shared" si="24"/>
        <v>7056.66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</row>
    <row r="137" spans="1:64" ht="36.75" customHeight="1">
      <c r="A137" s="87" t="s">
        <v>454</v>
      </c>
      <c r="B137" s="88" t="s">
        <v>32</v>
      </c>
      <c r="C137" s="88" t="s">
        <v>466</v>
      </c>
      <c r="D137" s="89" t="s">
        <v>217</v>
      </c>
      <c r="E137" s="255" t="s">
        <v>50</v>
      </c>
      <c r="F137" s="92">
        <v>200</v>
      </c>
      <c r="G137" s="167">
        <v>17.49</v>
      </c>
      <c r="H137" s="79">
        <f t="shared" si="25"/>
        <v>21.73</v>
      </c>
      <c r="I137" s="80">
        <f t="shared" si="26"/>
        <v>4346</v>
      </c>
      <c r="K137" s="78"/>
      <c r="L137" s="14"/>
      <c r="M137" s="217"/>
      <c r="N137" s="219">
        <f t="shared" si="24"/>
        <v>4346</v>
      </c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</row>
    <row r="138" spans="1:64" ht="36.75" customHeight="1">
      <c r="A138" s="87" t="s">
        <v>455</v>
      </c>
      <c r="B138" s="88" t="s">
        <v>32</v>
      </c>
      <c r="C138" s="88" t="s">
        <v>491</v>
      </c>
      <c r="D138" s="89" t="s">
        <v>492</v>
      </c>
      <c r="E138" s="255" t="s">
        <v>50</v>
      </c>
      <c r="F138" s="92">
        <v>78</v>
      </c>
      <c r="G138" s="167">
        <v>17.67</v>
      </c>
      <c r="H138" s="79">
        <f t="shared" si="25"/>
        <v>21.95</v>
      </c>
      <c r="I138" s="80">
        <f t="shared" si="26"/>
        <v>1712.1</v>
      </c>
      <c r="K138" s="78"/>
      <c r="L138" s="14"/>
      <c r="M138" s="217"/>
      <c r="N138" s="219">
        <f t="shared" si="24"/>
        <v>1712.1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</row>
    <row r="139" spans="1:64" ht="36.75" customHeight="1">
      <c r="A139" s="87" t="s">
        <v>456</v>
      </c>
      <c r="B139" s="88" t="s">
        <v>32</v>
      </c>
      <c r="C139" s="88" t="s">
        <v>493</v>
      </c>
      <c r="D139" s="89" t="s">
        <v>494</v>
      </c>
      <c r="E139" s="255" t="s">
        <v>38</v>
      </c>
      <c r="F139" s="92">
        <v>26</v>
      </c>
      <c r="G139" s="167">
        <v>754.72</v>
      </c>
      <c r="H139" s="79">
        <f t="shared" si="25"/>
        <v>937.59</v>
      </c>
      <c r="I139" s="80">
        <f t="shared" si="26"/>
        <v>24377.34</v>
      </c>
      <c r="K139" s="78"/>
      <c r="L139" s="14"/>
      <c r="M139" s="217"/>
      <c r="N139" s="219">
        <f t="shared" si="24"/>
        <v>24377.34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</row>
    <row r="140" spans="1:64" ht="36.75" customHeight="1">
      <c r="A140" s="87" t="s">
        <v>457</v>
      </c>
      <c r="B140" s="88" t="s">
        <v>32</v>
      </c>
      <c r="C140" s="88" t="s">
        <v>467</v>
      </c>
      <c r="D140" s="89" t="s">
        <v>218</v>
      </c>
      <c r="E140" s="255" t="s">
        <v>38</v>
      </c>
      <c r="F140" s="92">
        <v>1</v>
      </c>
      <c r="G140" s="167">
        <v>136.16</v>
      </c>
      <c r="H140" s="79">
        <f t="shared" si="25"/>
        <v>169.15</v>
      </c>
      <c r="I140" s="80">
        <f t="shared" si="26"/>
        <v>169.15</v>
      </c>
      <c r="K140" s="78"/>
      <c r="L140" s="14"/>
      <c r="M140" s="217"/>
      <c r="N140" s="219">
        <f t="shared" si="24"/>
        <v>169.15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</row>
    <row r="141" spans="1:64" ht="36.75" customHeight="1">
      <c r="A141" s="87" t="s">
        <v>458</v>
      </c>
      <c r="B141" s="88" t="s">
        <v>19</v>
      </c>
      <c r="C141" s="88">
        <v>9003075</v>
      </c>
      <c r="D141" s="89" t="s">
        <v>219</v>
      </c>
      <c r="E141" s="255" t="s">
        <v>50</v>
      </c>
      <c r="F141" s="92">
        <v>156</v>
      </c>
      <c r="G141" s="167">
        <v>6.3</v>
      </c>
      <c r="H141" s="79">
        <f t="shared" si="25"/>
        <v>7.83</v>
      </c>
      <c r="I141" s="80">
        <f t="shared" si="26"/>
        <v>1221.48</v>
      </c>
      <c r="K141" s="78"/>
      <c r="L141" s="14"/>
      <c r="M141" s="217"/>
      <c r="N141" s="219">
        <f t="shared" si="24"/>
        <v>1221.48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64" ht="21" customHeight="1">
      <c r="A142" s="87" t="s">
        <v>459</v>
      </c>
      <c r="B142" s="88" t="s">
        <v>32</v>
      </c>
      <c r="C142" s="88" t="s">
        <v>468</v>
      </c>
      <c r="D142" s="89" t="s">
        <v>220</v>
      </c>
      <c r="E142" s="255" t="s">
        <v>38</v>
      </c>
      <c r="F142" s="92">
        <v>26</v>
      </c>
      <c r="G142" s="167">
        <v>200.42</v>
      </c>
      <c r="H142" s="79">
        <f t="shared" si="25"/>
        <v>248.98</v>
      </c>
      <c r="I142" s="80">
        <f t="shared" si="26"/>
        <v>6473.48</v>
      </c>
      <c r="K142" s="78"/>
      <c r="L142" s="14"/>
      <c r="M142" s="217"/>
      <c r="N142" s="219">
        <f t="shared" si="24"/>
        <v>6473.48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</row>
    <row r="143" spans="1:64" ht="21" customHeight="1">
      <c r="A143" s="87" t="s">
        <v>460</v>
      </c>
      <c r="B143" s="88" t="s">
        <v>32</v>
      </c>
      <c r="C143" s="88" t="s">
        <v>469</v>
      </c>
      <c r="D143" s="89" t="s">
        <v>221</v>
      </c>
      <c r="E143" s="255" t="s">
        <v>38</v>
      </c>
      <c r="F143" s="92">
        <v>26</v>
      </c>
      <c r="G143" s="167">
        <v>22.87</v>
      </c>
      <c r="H143" s="79">
        <f t="shared" si="25"/>
        <v>28.41</v>
      </c>
      <c r="I143" s="80">
        <f t="shared" si="26"/>
        <v>738.66</v>
      </c>
      <c r="K143" s="78"/>
      <c r="L143" s="14"/>
      <c r="M143" s="217"/>
      <c r="N143" s="219">
        <f t="shared" si="24"/>
        <v>738.66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</row>
    <row r="144" spans="1:64" ht="36.75" customHeight="1">
      <c r="A144" s="87" t="s">
        <v>461</v>
      </c>
      <c r="B144" s="88" t="s">
        <v>32</v>
      </c>
      <c r="C144" s="88" t="s">
        <v>495</v>
      </c>
      <c r="D144" s="89" t="s">
        <v>496</v>
      </c>
      <c r="E144" s="255" t="s">
        <v>38</v>
      </c>
      <c r="F144" s="92">
        <v>26</v>
      </c>
      <c r="G144" s="167">
        <v>130.49</v>
      </c>
      <c r="H144" s="79">
        <f t="shared" si="25"/>
        <v>162.11</v>
      </c>
      <c r="I144" s="80">
        <f t="shared" si="26"/>
        <v>4214.86</v>
      </c>
      <c r="K144" s="78"/>
      <c r="L144" s="14"/>
      <c r="M144" s="217"/>
      <c r="N144" s="219">
        <f t="shared" si="24"/>
        <v>4214.86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</row>
    <row r="145" spans="1:64" ht="32.25" customHeight="1">
      <c r="A145" s="87" t="s">
        <v>462</v>
      </c>
      <c r="B145" s="91" t="s">
        <v>32</v>
      </c>
      <c r="C145" s="88" t="s">
        <v>497</v>
      </c>
      <c r="D145" s="89" t="s">
        <v>498</v>
      </c>
      <c r="E145" s="90" t="s">
        <v>38</v>
      </c>
      <c r="F145" s="27">
        <v>52</v>
      </c>
      <c r="G145" s="167">
        <v>287.78</v>
      </c>
      <c r="H145" s="79">
        <f t="shared" si="25"/>
        <v>357.51</v>
      </c>
      <c r="I145" s="80">
        <f t="shared" si="26"/>
        <v>18590.52</v>
      </c>
      <c r="K145" s="78"/>
      <c r="L145" s="14"/>
      <c r="M145" s="217"/>
      <c r="N145" s="219">
        <f t="shared" si="24"/>
        <v>18590.52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</row>
    <row r="146" spans="1:64" ht="32.25" customHeight="1">
      <c r="A146" s="87" t="s">
        <v>463</v>
      </c>
      <c r="B146" s="252" t="s">
        <v>32</v>
      </c>
      <c r="C146" s="253" t="s">
        <v>474</v>
      </c>
      <c r="D146" s="95" t="s">
        <v>475</v>
      </c>
      <c r="E146" s="254" t="s">
        <v>38</v>
      </c>
      <c r="F146" s="27">
        <v>26</v>
      </c>
      <c r="G146" s="167">
        <v>89.33</v>
      </c>
      <c r="H146" s="79">
        <f t="shared" si="25"/>
        <v>110.97</v>
      </c>
      <c r="I146" s="80">
        <f t="shared" si="26"/>
        <v>2885.22</v>
      </c>
      <c r="K146" s="78"/>
      <c r="L146" s="14"/>
      <c r="M146" s="217"/>
      <c r="N146" s="219">
        <f t="shared" si="24"/>
        <v>2885.22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</row>
    <row r="147" spans="1:64" ht="21" customHeight="1">
      <c r="A147" s="82" t="s">
        <v>213</v>
      </c>
      <c r="B147" s="266" t="s">
        <v>499</v>
      </c>
      <c r="C147" s="266"/>
      <c r="D147" s="266"/>
      <c r="E147" s="266"/>
      <c r="F147" s="266"/>
      <c r="G147" s="266"/>
      <c r="H147" s="266"/>
      <c r="I147" s="83">
        <f>SUM(I148:I164)</f>
        <v>255831.03</v>
      </c>
      <c r="K147" s="78"/>
      <c r="L147" s="14"/>
      <c r="M147" s="217"/>
      <c r="N147" s="219">
        <f t="shared" si="24"/>
        <v>0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</row>
    <row r="148" spans="1:64" ht="25.5" customHeight="1">
      <c r="A148" s="87" t="s">
        <v>476</v>
      </c>
      <c r="B148" s="252" t="s">
        <v>32</v>
      </c>
      <c r="C148" s="253" t="s">
        <v>464</v>
      </c>
      <c r="D148" s="95" t="s">
        <v>212</v>
      </c>
      <c r="E148" s="254" t="s">
        <v>38</v>
      </c>
      <c r="F148" s="27">
        <v>1</v>
      </c>
      <c r="G148" s="167">
        <v>1586.51</v>
      </c>
      <c r="H148" s="79">
        <f t="shared" si="25"/>
        <v>1970.92</v>
      </c>
      <c r="I148" s="80">
        <f t="shared" si="26"/>
        <v>1970.92</v>
      </c>
      <c r="K148" s="78"/>
      <c r="L148" s="14"/>
      <c r="M148" s="217"/>
      <c r="N148" s="219">
        <f t="shared" si="24"/>
        <v>1970.92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</row>
    <row r="149" spans="1:64" ht="32.25" customHeight="1">
      <c r="A149" s="87" t="s">
        <v>478</v>
      </c>
      <c r="B149" s="252" t="s">
        <v>19</v>
      </c>
      <c r="C149" s="253">
        <v>9001054</v>
      </c>
      <c r="D149" s="95" t="s">
        <v>676</v>
      </c>
      <c r="E149" s="254" t="s">
        <v>38</v>
      </c>
      <c r="F149" s="27">
        <v>1</v>
      </c>
      <c r="G149" s="167">
        <v>3897.62</v>
      </c>
      <c r="H149" s="79">
        <f t="shared" si="25"/>
        <v>4842.01</v>
      </c>
      <c r="I149" s="80">
        <f t="shared" si="26"/>
        <v>4842.01</v>
      </c>
      <c r="K149" s="78"/>
      <c r="L149" s="14"/>
      <c r="M149" s="217"/>
      <c r="N149" s="219">
        <f t="shared" si="24"/>
        <v>4842.01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1:64" ht="32.25" customHeight="1">
      <c r="A150" s="87" t="s">
        <v>479</v>
      </c>
      <c r="B150" s="252" t="s">
        <v>32</v>
      </c>
      <c r="C150" s="253" t="s">
        <v>465</v>
      </c>
      <c r="D150" s="95" t="s">
        <v>214</v>
      </c>
      <c r="E150" s="254" t="s">
        <v>50</v>
      </c>
      <c r="F150" s="27">
        <v>1800</v>
      </c>
      <c r="G150" s="167">
        <v>15.57</v>
      </c>
      <c r="H150" s="79">
        <f t="shared" si="25"/>
        <v>19.34</v>
      </c>
      <c r="I150" s="80">
        <f t="shared" si="26"/>
        <v>34812</v>
      </c>
      <c r="K150" s="78"/>
      <c r="L150" s="14"/>
      <c r="M150" s="217"/>
      <c r="N150" s="219">
        <f t="shared" si="24"/>
        <v>34812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1:64" ht="57" customHeight="1">
      <c r="A151" s="87" t="s">
        <v>480</v>
      </c>
      <c r="B151" s="93" t="s">
        <v>28</v>
      </c>
      <c r="C151" s="94" t="s">
        <v>215</v>
      </c>
      <c r="D151" s="95" t="s">
        <v>216</v>
      </c>
      <c r="E151" s="96" t="s">
        <v>38</v>
      </c>
      <c r="F151" s="27">
        <v>59</v>
      </c>
      <c r="G151" s="167">
        <v>218.47</v>
      </c>
      <c r="H151" s="79">
        <f t="shared" si="25"/>
        <v>271.41</v>
      </c>
      <c r="I151" s="80">
        <f t="shared" si="26"/>
        <v>16013.19</v>
      </c>
      <c r="K151" s="78"/>
      <c r="L151" s="14"/>
      <c r="M151" s="217"/>
      <c r="N151" s="219">
        <f t="shared" si="24"/>
        <v>16013.19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1:64" ht="37.5" customHeight="1">
      <c r="A152" s="87" t="s">
        <v>481</v>
      </c>
      <c r="B152" s="93" t="s">
        <v>32</v>
      </c>
      <c r="C152" s="94" t="s">
        <v>466</v>
      </c>
      <c r="D152" s="95" t="s">
        <v>217</v>
      </c>
      <c r="E152" s="96" t="s">
        <v>50</v>
      </c>
      <c r="F152" s="27">
        <v>600</v>
      </c>
      <c r="G152" s="167">
        <v>17.49</v>
      </c>
      <c r="H152" s="79">
        <f t="shared" si="25"/>
        <v>21.73</v>
      </c>
      <c r="I152" s="80">
        <f t="shared" si="26"/>
        <v>13038</v>
      </c>
      <c r="K152" s="78"/>
      <c r="L152" s="14"/>
      <c r="M152" s="217"/>
      <c r="N152" s="219">
        <f t="shared" si="24"/>
        <v>13038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64" ht="34.5" customHeight="1">
      <c r="A153" s="87" t="s">
        <v>482</v>
      </c>
      <c r="B153" s="93" t="s">
        <v>32</v>
      </c>
      <c r="C153" s="94" t="s">
        <v>491</v>
      </c>
      <c r="D153" s="95" t="s">
        <v>492</v>
      </c>
      <c r="E153" s="96" t="s">
        <v>50</v>
      </c>
      <c r="F153" s="27">
        <v>338</v>
      </c>
      <c r="G153" s="167">
        <v>17.67</v>
      </c>
      <c r="H153" s="79">
        <f t="shared" si="25"/>
        <v>21.95</v>
      </c>
      <c r="I153" s="80">
        <f t="shared" si="26"/>
        <v>7419.1</v>
      </c>
      <c r="K153" s="78"/>
      <c r="L153" s="14"/>
      <c r="M153" s="217"/>
      <c r="N153" s="219">
        <f t="shared" si="24"/>
        <v>7419.1</v>
      </c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</row>
    <row r="154" spans="1:64" ht="34.5" customHeight="1">
      <c r="A154" s="87" t="s">
        <v>483</v>
      </c>
      <c r="B154" s="93" t="s">
        <v>32</v>
      </c>
      <c r="C154" s="94" t="s">
        <v>500</v>
      </c>
      <c r="D154" s="95" t="s">
        <v>278</v>
      </c>
      <c r="E154" s="96" t="s">
        <v>38</v>
      </c>
      <c r="F154" s="27">
        <v>23</v>
      </c>
      <c r="G154" s="167">
        <v>2512</v>
      </c>
      <c r="H154" s="79">
        <f t="shared" si="25"/>
        <v>3120.66</v>
      </c>
      <c r="I154" s="80">
        <f t="shared" si="26"/>
        <v>71775.18</v>
      </c>
      <c r="K154" s="78"/>
      <c r="L154" s="14"/>
      <c r="M154" s="217"/>
      <c r="N154" s="219">
        <f t="shared" si="24"/>
        <v>71775.18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</row>
    <row r="155" spans="1:64" ht="39.75" customHeight="1">
      <c r="A155" s="87" t="s">
        <v>484</v>
      </c>
      <c r="B155" s="93" t="s">
        <v>32</v>
      </c>
      <c r="C155" s="94" t="s">
        <v>493</v>
      </c>
      <c r="D155" s="95" t="s">
        <v>494</v>
      </c>
      <c r="E155" s="96" t="s">
        <v>38</v>
      </c>
      <c r="F155" s="27">
        <v>36</v>
      </c>
      <c r="G155" s="167">
        <v>754.72</v>
      </c>
      <c r="H155" s="79">
        <f t="shared" si="25"/>
        <v>937.59</v>
      </c>
      <c r="I155" s="80">
        <f t="shared" si="26"/>
        <v>33753.24</v>
      </c>
      <c r="K155" s="78"/>
      <c r="L155" s="14"/>
      <c r="M155" s="217"/>
      <c r="N155" s="219">
        <f t="shared" si="24"/>
        <v>33753.24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</row>
    <row r="156" spans="1:64" ht="29.25" customHeight="1">
      <c r="A156" s="87" t="s">
        <v>485</v>
      </c>
      <c r="B156" s="93" t="s">
        <v>32</v>
      </c>
      <c r="C156" s="94" t="s">
        <v>467</v>
      </c>
      <c r="D156" s="95" t="s">
        <v>218</v>
      </c>
      <c r="E156" s="96" t="s">
        <v>38</v>
      </c>
      <c r="F156" s="27">
        <v>2</v>
      </c>
      <c r="G156" s="167">
        <v>136.16</v>
      </c>
      <c r="H156" s="79">
        <f t="shared" si="25"/>
        <v>169.15</v>
      </c>
      <c r="I156" s="80">
        <f t="shared" si="26"/>
        <v>338.3</v>
      </c>
      <c r="K156" s="78"/>
      <c r="L156" s="14"/>
      <c r="M156" s="217"/>
      <c r="N156" s="219">
        <f t="shared" si="24"/>
        <v>338.3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</row>
    <row r="157" spans="1:64" ht="28.5" customHeight="1">
      <c r="A157" s="87" t="s">
        <v>486</v>
      </c>
      <c r="B157" s="93" t="s">
        <v>19</v>
      </c>
      <c r="C157" s="94">
        <v>9003075</v>
      </c>
      <c r="D157" s="95" t="s">
        <v>219</v>
      </c>
      <c r="E157" s="96" t="s">
        <v>50</v>
      </c>
      <c r="F157" s="27">
        <v>338</v>
      </c>
      <c r="G157" s="167">
        <v>6.3</v>
      </c>
      <c r="H157" s="79">
        <f t="shared" si="25"/>
        <v>7.83</v>
      </c>
      <c r="I157" s="80">
        <f t="shared" si="26"/>
        <v>2646.54</v>
      </c>
      <c r="K157" s="78"/>
      <c r="L157" s="14"/>
      <c r="M157" s="217"/>
      <c r="N157" s="219">
        <f t="shared" si="24"/>
        <v>2646.54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</row>
    <row r="158" spans="1:64" ht="23.25" customHeight="1">
      <c r="A158" s="87" t="s">
        <v>487</v>
      </c>
      <c r="B158" s="93" t="s">
        <v>32</v>
      </c>
      <c r="C158" s="94" t="s">
        <v>468</v>
      </c>
      <c r="D158" s="95" t="s">
        <v>220</v>
      </c>
      <c r="E158" s="96" t="s">
        <v>38</v>
      </c>
      <c r="F158" s="27">
        <v>59</v>
      </c>
      <c r="G158" s="167">
        <v>200.42</v>
      </c>
      <c r="H158" s="79">
        <f t="shared" si="25"/>
        <v>248.98</v>
      </c>
      <c r="I158" s="80">
        <f t="shared" si="26"/>
        <v>14689.82</v>
      </c>
      <c r="K158" s="78"/>
      <c r="L158" s="14"/>
      <c r="M158" s="217"/>
      <c r="N158" s="219">
        <f t="shared" si="24"/>
        <v>14689.82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</row>
    <row r="159" spans="1:64" ht="21.75" customHeight="1">
      <c r="A159" s="87" t="s">
        <v>488</v>
      </c>
      <c r="B159" s="93" t="s">
        <v>32</v>
      </c>
      <c r="C159" s="94" t="s">
        <v>469</v>
      </c>
      <c r="D159" s="95" t="s">
        <v>221</v>
      </c>
      <c r="E159" s="96" t="s">
        <v>38</v>
      </c>
      <c r="F159" s="27">
        <v>59</v>
      </c>
      <c r="G159" s="167">
        <v>22.87</v>
      </c>
      <c r="H159" s="79">
        <f t="shared" si="25"/>
        <v>28.41</v>
      </c>
      <c r="I159" s="80">
        <f t="shared" si="26"/>
        <v>1676.19</v>
      </c>
      <c r="K159" s="78"/>
      <c r="L159" s="14"/>
      <c r="M159" s="217"/>
      <c r="N159" s="219">
        <f t="shared" si="24"/>
        <v>1676.19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1:64" ht="32.25" customHeight="1">
      <c r="A160" s="87" t="s">
        <v>489</v>
      </c>
      <c r="B160" s="97" t="s">
        <v>32</v>
      </c>
      <c r="C160" s="98" t="s">
        <v>472</v>
      </c>
      <c r="D160" s="89" t="s">
        <v>473</v>
      </c>
      <c r="E160" s="99" t="s">
        <v>38</v>
      </c>
      <c r="F160" s="27">
        <v>23</v>
      </c>
      <c r="G160" s="167">
        <v>96.85</v>
      </c>
      <c r="H160" s="79">
        <f t="shared" si="25"/>
        <v>120.32</v>
      </c>
      <c r="I160" s="80">
        <f t="shared" si="26"/>
        <v>2767.36</v>
      </c>
      <c r="K160" s="78"/>
      <c r="L160" s="14"/>
      <c r="M160" s="217"/>
      <c r="N160" s="219">
        <f t="shared" si="24"/>
        <v>2767.36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</row>
    <row r="161" spans="1:64" ht="38.25" customHeight="1">
      <c r="A161" s="87" t="s">
        <v>490</v>
      </c>
      <c r="B161" s="97" t="s">
        <v>32</v>
      </c>
      <c r="C161" s="100" t="s">
        <v>495</v>
      </c>
      <c r="D161" s="101" t="s">
        <v>496</v>
      </c>
      <c r="E161" s="102" t="s">
        <v>38</v>
      </c>
      <c r="F161" s="27">
        <v>36</v>
      </c>
      <c r="G161" s="167">
        <v>130.49</v>
      </c>
      <c r="H161" s="79">
        <f t="shared" si="25"/>
        <v>162.11</v>
      </c>
      <c r="I161" s="80">
        <f t="shared" si="26"/>
        <v>5835.96</v>
      </c>
      <c r="K161" s="78"/>
      <c r="L161" s="14"/>
      <c r="M161" s="217"/>
      <c r="N161" s="219">
        <f t="shared" si="24"/>
        <v>5835.96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</row>
    <row r="162" spans="1:64" ht="48" customHeight="1">
      <c r="A162" s="87" t="s">
        <v>556</v>
      </c>
      <c r="B162" s="103" t="s">
        <v>32</v>
      </c>
      <c r="C162" s="104" t="s">
        <v>501</v>
      </c>
      <c r="D162" s="101" t="s">
        <v>559</v>
      </c>
      <c r="E162" s="99" t="s">
        <v>38</v>
      </c>
      <c r="F162" s="27">
        <v>23</v>
      </c>
      <c r="G162" s="167">
        <v>869.2</v>
      </c>
      <c r="H162" s="79">
        <f t="shared" si="25"/>
        <v>1079.81</v>
      </c>
      <c r="I162" s="80">
        <f t="shared" si="26"/>
        <v>24835.63</v>
      </c>
      <c r="K162" s="78"/>
      <c r="L162" s="14"/>
      <c r="M162" s="217"/>
      <c r="N162" s="219">
        <f t="shared" si="24"/>
        <v>24835.63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</row>
    <row r="163" spans="1:64" ht="38.25" customHeight="1">
      <c r="A163" s="87" t="s">
        <v>557</v>
      </c>
      <c r="B163" s="103" t="s">
        <v>32</v>
      </c>
      <c r="C163" s="104" t="s">
        <v>497</v>
      </c>
      <c r="D163" s="256" t="s">
        <v>498</v>
      </c>
      <c r="E163" s="99" t="s">
        <v>38</v>
      </c>
      <c r="F163" s="27">
        <v>36</v>
      </c>
      <c r="G163" s="167">
        <v>287.78</v>
      </c>
      <c r="H163" s="79">
        <f t="shared" si="25"/>
        <v>357.51</v>
      </c>
      <c r="I163" s="80">
        <f t="shared" si="26"/>
        <v>12870.36</v>
      </c>
      <c r="K163" s="78"/>
      <c r="L163" s="14"/>
      <c r="M163" s="217"/>
      <c r="N163" s="219">
        <f t="shared" si="24"/>
        <v>12870.36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</row>
    <row r="164" spans="1:64" ht="36" customHeight="1">
      <c r="A164" s="87" t="s">
        <v>558</v>
      </c>
      <c r="B164" s="103" t="s">
        <v>32</v>
      </c>
      <c r="C164" s="104" t="s">
        <v>474</v>
      </c>
      <c r="D164" s="105" t="s">
        <v>475</v>
      </c>
      <c r="E164" s="99" t="s">
        <v>38</v>
      </c>
      <c r="F164" s="27">
        <v>59</v>
      </c>
      <c r="G164" s="167">
        <v>89.33</v>
      </c>
      <c r="H164" s="79">
        <f t="shared" si="25"/>
        <v>110.97</v>
      </c>
      <c r="I164" s="80">
        <f t="shared" si="26"/>
        <v>6547.23</v>
      </c>
      <c r="K164" s="78"/>
      <c r="L164" s="14"/>
      <c r="M164" s="217"/>
      <c r="N164" s="228">
        <f t="shared" si="24"/>
        <v>6547.23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</row>
    <row r="165" spans="1:64" ht="21" customHeight="1">
      <c r="A165" s="277"/>
      <c r="B165" s="277"/>
      <c r="C165" s="277"/>
      <c r="D165" s="277"/>
      <c r="E165" s="277"/>
      <c r="F165" s="277"/>
      <c r="G165" s="277"/>
      <c r="H165" s="277"/>
      <c r="I165" s="277"/>
      <c r="J165" s="30"/>
      <c r="K165" s="81"/>
      <c r="L165" s="69"/>
      <c r="M165" s="243"/>
      <c r="N165" s="218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6" spans="1:64" ht="24" customHeight="1">
      <c r="A166" s="82" t="s">
        <v>222</v>
      </c>
      <c r="B166" s="266" t="s">
        <v>223</v>
      </c>
      <c r="C166" s="266"/>
      <c r="D166" s="266"/>
      <c r="E166" s="266"/>
      <c r="F166" s="266"/>
      <c r="G166" s="266"/>
      <c r="H166" s="266"/>
      <c r="I166" s="83">
        <f>SUM(I167:I173)</f>
        <v>1011033.8800000001</v>
      </c>
      <c r="J166" s="30"/>
      <c r="K166" s="71"/>
      <c r="L166" s="14"/>
      <c r="M166" s="224">
        <f>I166</f>
        <v>1011033.8800000001</v>
      </c>
      <c r="N166" s="228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</row>
    <row r="167" spans="1:64" ht="36" customHeight="1">
      <c r="A167" s="84" t="s">
        <v>224</v>
      </c>
      <c r="B167" s="43" t="s">
        <v>32</v>
      </c>
      <c r="C167" s="43" t="s">
        <v>502</v>
      </c>
      <c r="D167" s="44" t="s">
        <v>225</v>
      </c>
      <c r="E167" s="43" t="s">
        <v>226</v>
      </c>
      <c r="F167" s="27">
        <v>5280</v>
      </c>
      <c r="G167" s="178">
        <v>6.8</v>
      </c>
      <c r="H167" s="79">
        <f aca="true" t="shared" si="27" ref="H167:H173">ROUND(G167*1.2423,2)</f>
        <v>8.45</v>
      </c>
      <c r="I167" s="80">
        <f aca="true" t="shared" si="28" ref="I167:I173">ROUND(H167*F167,2)</f>
        <v>44616</v>
      </c>
      <c r="K167" s="78"/>
      <c r="L167" s="14"/>
      <c r="M167" s="238"/>
      <c r="N167" s="218">
        <f aca="true" t="shared" si="29" ref="N167:N173">ROUND(F167*H167,2)</f>
        <v>44616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</row>
    <row r="168" spans="1:64" ht="24" customHeight="1">
      <c r="A168" s="84" t="s">
        <v>227</v>
      </c>
      <c r="B168" s="32" t="s">
        <v>32</v>
      </c>
      <c r="C168" s="32" t="s">
        <v>361</v>
      </c>
      <c r="D168" s="33" t="s">
        <v>144</v>
      </c>
      <c r="E168" s="32" t="s">
        <v>108</v>
      </c>
      <c r="F168" s="27">
        <v>184</v>
      </c>
      <c r="G168" s="168">
        <v>234.95</v>
      </c>
      <c r="H168" s="79">
        <f t="shared" si="27"/>
        <v>291.88</v>
      </c>
      <c r="I168" s="80">
        <f t="shared" si="28"/>
        <v>53705.92</v>
      </c>
      <c r="J168" s="30"/>
      <c r="K168" s="34"/>
      <c r="L168" s="14"/>
      <c r="M168" s="217"/>
      <c r="N168" s="219">
        <f t="shared" si="29"/>
        <v>53705.92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</row>
    <row r="169" spans="1:64" ht="22.5" customHeight="1">
      <c r="A169" s="84" t="s">
        <v>228</v>
      </c>
      <c r="B169" s="32" t="s">
        <v>32</v>
      </c>
      <c r="C169" s="32" t="s">
        <v>503</v>
      </c>
      <c r="D169" s="33" t="s">
        <v>230</v>
      </c>
      <c r="E169" s="32" t="s">
        <v>108</v>
      </c>
      <c r="F169" s="27">
        <v>878.65</v>
      </c>
      <c r="G169" s="168">
        <v>559.84</v>
      </c>
      <c r="H169" s="79">
        <f t="shared" si="27"/>
        <v>695.49</v>
      </c>
      <c r="I169" s="80">
        <f t="shared" si="28"/>
        <v>611092.29</v>
      </c>
      <c r="J169" s="30"/>
      <c r="K169" s="34"/>
      <c r="L169" s="14"/>
      <c r="M169" s="217"/>
      <c r="N169" s="219">
        <f t="shared" si="29"/>
        <v>611092.29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</row>
    <row r="170" spans="1:64" ht="26.25" customHeight="1">
      <c r="A170" s="84" t="s">
        <v>229</v>
      </c>
      <c r="B170" s="32" t="s">
        <v>32</v>
      </c>
      <c r="C170" s="32" t="s">
        <v>504</v>
      </c>
      <c r="D170" s="33" t="s">
        <v>505</v>
      </c>
      <c r="E170" s="32" t="s">
        <v>21</v>
      </c>
      <c r="F170" s="27">
        <v>604.16</v>
      </c>
      <c r="G170" s="168">
        <v>16.45</v>
      </c>
      <c r="H170" s="79">
        <f t="shared" si="27"/>
        <v>20.44</v>
      </c>
      <c r="I170" s="80">
        <f t="shared" si="28"/>
        <v>12349.03</v>
      </c>
      <c r="J170" s="30"/>
      <c r="K170" s="34"/>
      <c r="L170" s="14"/>
      <c r="M170" s="217"/>
      <c r="N170" s="219">
        <f t="shared" si="29"/>
        <v>12349.03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</row>
    <row r="171" spans="1:64" ht="59.25" customHeight="1">
      <c r="A171" s="84" t="s">
        <v>231</v>
      </c>
      <c r="B171" s="32" t="s">
        <v>32</v>
      </c>
      <c r="C171" s="32" t="s">
        <v>664</v>
      </c>
      <c r="D171" s="33" t="s">
        <v>665</v>
      </c>
      <c r="E171" s="32" t="s">
        <v>108</v>
      </c>
      <c r="F171" s="27">
        <v>118.02000000000001</v>
      </c>
      <c r="G171" s="168">
        <v>1790.01</v>
      </c>
      <c r="H171" s="79">
        <f t="shared" si="27"/>
        <v>2223.73</v>
      </c>
      <c r="I171" s="80">
        <f t="shared" si="28"/>
        <v>262444.61</v>
      </c>
      <c r="J171" s="30"/>
      <c r="K171" s="34"/>
      <c r="L171" s="14"/>
      <c r="M171" s="217"/>
      <c r="N171" s="219">
        <f t="shared" si="29"/>
        <v>262444.61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</row>
    <row r="172" spans="1:64" ht="39.75" customHeight="1">
      <c r="A172" s="84" t="s">
        <v>232</v>
      </c>
      <c r="B172" s="32" t="s">
        <v>28</v>
      </c>
      <c r="C172" s="32" t="s">
        <v>234</v>
      </c>
      <c r="D172" s="33" t="s">
        <v>235</v>
      </c>
      <c r="E172" s="32" t="s">
        <v>38</v>
      </c>
      <c r="F172" s="27">
        <v>302</v>
      </c>
      <c r="G172" s="168">
        <v>29.67</v>
      </c>
      <c r="H172" s="79">
        <f t="shared" si="27"/>
        <v>36.86</v>
      </c>
      <c r="I172" s="80">
        <f t="shared" si="28"/>
        <v>11131.72</v>
      </c>
      <c r="J172" s="30"/>
      <c r="K172" s="34"/>
      <c r="L172" s="14"/>
      <c r="M172" s="217"/>
      <c r="N172" s="219">
        <f t="shared" si="29"/>
        <v>11131.72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</row>
    <row r="173" spans="1:64" ht="43.5" customHeight="1">
      <c r="A173" s="84" t="s">
        <v>233</v>
      </c>
      <c r="B173" s="32" t="s">
        <v>32</v>
      </c>
      <c r="C173" s="32" t="s">
        <v>506</v>
      </c>
      <c r="D173" s="33" t="s">
        <v>236</v>
      </c>
      <c r="E173" s="32" t="s">
        <v>108</v>
      </c>
      <c r="F173" s="27">
        <v>959.31</v>
      </c>
      <c r="G173" s="167">
        <v>13.17</v>
      </c>
      <c r="H173" s="79">
        <f t="shared" si="27"/>
        <v>16.36</v>
      </c>
      <c r="I173" s="80">
        <f t="shared" si="28"/>
        <v>15694.31</v>
      </c>
      <c r="J173" s="30"/>
      <c r="K173" s="31"/>
      <c r="L173" s="14"/>
      <c r="M173" s="217"/>
      <c r="N173" s="219">
        <f t="shared" si="29"/>
        <v>15694.31</v>
      </c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</row>
    <row r="174" spans="1:64" ht="20.25" customHeight="1">
      <c r="A174" s="278"/>
      <c r="B174" s="278"/>
      <c r="C174" s="278"/>
      <c r="D174" s="278"/>
      <c r="E174" s="278"/>
      <c r="F174" s="278"/>
      <c r="G174" s="278"/>
      <c r="H174" s="278"/>
      <c r="I174" s="278"/>
      <c r="J174" s="30"/>
      <c r="K174" s="81"/>
      <c r="L174" s="69"/>
      <c r="M174" s="243"/>
      <c r="N174" s="218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</row>
    <row r="175" spans="1:64" ht="27" customHeight="1">
      <c r="A175" s="66" t="s">
        <v>237</v>
      </c>
      <c r="B175" s="279" t="s">
        <v>238</v>
      </c>
      <c r="C175" s="279"/>
      <c r="D175" s="279"/>
      <c r="E175" s="279"/>
      <c r="F175" s="279"/>
      <c r="G175" s="279"/>
      <c r="H175" s="279"/>
      <c r="I175" s="67">
        <f>SUM(I176:I178)</f>
        <v>3644448.1799999997</v>
      </c>
      <c r="J175" s="7"/>
      <c r="K175" s="59"/>
      <c r="L175" s="14"/>
      <c r="M175" s="225">
        <f>I175</f>
        <v>3644448.1799999997</v>
      </c>
      <c r="N175" s="220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</row>
    <row r="176" spans="1:64" ht="84" customHeight="1">
      <c r="A176" s="84" t="s">
        <v>239</v>
      </c>
      <c r="B176" s="43" t="s">
        <v>28</v>
      </c>
      <c r="C176" s="43" t="s">
        <v>241</v>
      </c>
      <c r="D176" s="44" t="s">
        <v>242</v>
      </c>
      <c r="E176" s="43" t="s">
        <v>21</v>
      </c>
      <c r="F176" s="27">
        <v>14083.349999999999</v>
      </c>
      <c r="G176" s="178">
        <v>111.37</v>
      </c>
      <c r="H176" s="79">
        <f>ROUND(G176*1.2423,2)</f>
        <v>138.35</v>
      </c>
      <c r="I176" s="80">
        <f>ROUND(H176*F176,2)</f>
        <v>1948431.47</v>
      </c>
      <c r="K176" s="78"/>
      <c r="L176" s="14"/>
      <c r="M176" s="234"/>
      <c r="N176" s="241">
        <f>ROUND(F176*H176,2)</f>
        <v>1948431.47</v>
      </c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</row>
    <row r="177" spans="1:64" ht="48.75" customHeight="1">
      <c r="A177" s="84" t="s">
        <v>240</v>
      </c>
      <c r="B177" s="43" t="s">
        <v>88</v>
      </c>
      <c r="C177" s="43" t="s">
        <v>677</v>
      </c>
      <c r="D177" s="44" t="s">
        <v>244</v>
      </c>
      <c r="E177" s="43" t="s">
        <v>108</v>
      </c>
      <c r="F177" s="27">
        <v>985.8399999999999</v>
      </c>
      <c r="G177" s="177">
        <v>963.57</v>
      </c>
      <c r="H177" s="79">
        <f>ROUND(G177*1.2423,2)</f>
        <v>1197.04</v>
      </c>
      <c r="I177" s="80">
        <f>ROUND(H177*F177,2)</f>
        <v>1180089.91</v>
      </c>
      <c r="K177" s="51"/>
      <c r="L177" s="14"/>
      <c r="M177" s="217"/>
      <c r="N177" s="219">
        <f>ROUND(F177*H177,2)</f>
        <v>1180089.91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</row>
    <row r="178" spans="1:64" ht="65.25" customHeight="1">
      <c r="A178" s="84" t="s">
        <v>243</v>
      </c>
      <c r="B178" s="43" t="s">
        <v>28</v>
      </c>
      <c r="C178" s="43" t="s">
        <v>245</v>
      </c>
      <c r="D178" s="44" t="s">
        <v>246</v>
      </c>
      <c r="E178" s="43" t="s">
        <v>50</v>
      </c>
      <c r="F178" s="27">
        <v>1860</v>
      </c>
      <c r="G178" s="178">
        <v>223.28</v>
      </c>
      <c r="H178" s="79">
        <f>ROUND(G178*1.2423,2)</f>
        <v>277.38</v>
      </c>
      <c r="I178" s="80">
        <f>ROUND(H178*F178,2)</f>
        <v>515926.8</v>
      </c>
      <c r="K178" s="51"/>
      <c r="L178" s="14"/>
      <c r="M178" s="217"/>
      <c r="N178" s="219">
        <f>ROUND(F178*H178,2)</f>
        <v>515926.8</v>
      </c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1:64" ht="21" customHeight="1">
      <c r="A179" s="278"/>
      <c r="B179" s="278"/>
      <c r="C179" s="278"/>
      <c r="D179" s="278"/>
      <c r="E179" s="278"/>
      <c r="F179" s="278"/>
      <c r="G179" s="278"/>
      <c r="H179" s="278"/>
      <c r="I179" s="278"/>
      <c r="J179" s="30"/>
      <c r="K179" s="81"/>
      <c r="L179" s="69"/>
      <c r="M179" s="244"/>
      <c r="N179" s="241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0" spans="1:64" ht="27.75" customHeight="1">
      <c r="A180" s="66" t="s">
        <v>247</v>
      </c>
      <c r="B180" s="279" t="s">
        <v>248</v>
      </c>
      <c r="C180" s="279"/>
      <c r="D180" s="279"/>
      <c r="E180" s="279"/>
      <c r="F180" s="279"/>
      <c r="G180" s="279"/>
      <c r="H180" s="279"/>
      <c r="I180" s="67">
        <f>SUM(I181:I225)</f>
        <v>503544.13999999996</v>
      </c>
      <c r="J180" s="7"/>
      <c r="K180" s="59"/>
      <c r="L180" s="14"/>
      <c r="M180" s="240">
        <f>I180</f>
        <v>503544.13999999996</v>
      </c>
      <c r="N180" s="228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</row>
    <row r="181" spans="1:64" ht="41.25" customHeight="1">
      <c r="A181" s="84" t="s">
        <v>249</v>
      </c>
      <c r="B181" s="32" t="s">
        <v>32</v>
      </c>
      <c r="C181" s="32" t="s">
        <v>405</v>
      </c>
      <c r="D181" s="33" t="s">
        <v>114</v>
      </c>
      <c r="E181" s="32" t="s">
        <v>108</v>
      </c>
      <c r="F181" s="27">
        <v>1.01</v>
      </c>
      <c r="G181" s="178">
        <v>11.17</v>
      </c>
      <c r="H181" s="28">
        <f>ROUND(G181*1.2423,2)</f>
        <v>13.88</v>
      </c>
      <c r="I181" s="29">
        <f>ROUND(H181*F181,2)</f>
        <v>14.02</v>
      </c>
      <c r="J181" s="30"/>
      <c r="K181" s="59"/>
      <c r="L181" s="14"/>
      <c r="M181" s="234"/>
      <c r="N181" s="218">
        <f>ROUND(F181*H181,2)</f>
        <v>14.02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</row>
    <row r="182" spans="1:64" ht="22.5" customHeight="1">
      <c r="A182" s="84" t="s">
        <v>250</v>
      </c>
      <c r="B182" s="32" t="s">
        <v>32</v>
      </c>
      <c r="C182" s="32" t="s">
        <v>406</v>
      </c>
      <c r="D182" s="33" t="s">
        <v>116</v>
      </c>
      <c r="E182" s="32" t="s">
        <v>108</v>
      </c>
      <c r="F182" s="27">
        <v>2.11</v>
      </c>
      <c r="G182" s="178">
        <v>245.68</v>
      </c>
      <c r="H182" s="28">
        <f aca="true" t="shared" si="30" ref="H182:H225">ROUND(G182*1.2423,2)</f>
        <v>305.21</v>
      </c>
      <c r="I182" s="29">
        <f aca="true" t="shared" si="31" ref="I182:I225">ROUND(H182*F182,2)</f>
        <v>643.99</v>
      </c>
      <c r="J182" s="30"/>
      <c r="K182" s="59"/>
      <c r="L182" s="14"/>
      <c r="M182" s="238"/>
      <c r="N182" s="218">
        <f aca="true" t="shared" si="32" ref="N182:N225">ROUND(F182*H182,2)</f>
        <v>643.99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</row>
    <row r="183" spans="1:64" ht="46.5" customHeight="1">
      <c r="A183" s="84" t="s">
        <v>251</v>
      </c>
      <c r="B183" s="32" t="s">
        <v>28</v>
      </c>
      <c r="C183" s="32" t="s">
        <v>507</v>
      </c>
      <c r="D183" s="33" t="s">
        <v>560</v>
      </c>
      <c r="E183" s="32" t="s">
        <v>50</v>
      </c>
      <c r="F183" s="27">
        <v>33.64</v>
      </c>
      <c r="G183" s="178">
        <v>53.97</v>
      </c>
      <c r="H183" s="28">
        <f t="shared" si="30"/>
        <v>67.05</v>
      </c>
      <c r="I183" s="29">
        <f t="shared" si="31"/>
        <v>2255.56</v>
      </c>
      <c r="J183" s="30"/>
      <c r="K183" s="59"/>
      <c r="L183" s="14"/>
      <c r="M183" s="238"/>
      <c r="N183" s="218">
        <f t="shared" si="32"/>
        <v>2255.56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</row>
    <row r="184" spans="1:64" ht="43.5" customHeight="1">
      <c r="A184" s="84" t="s">
        <v>580</v>
      </c>
      <c r="B184" s="32" t="s">
        <v>28</v>
      </c>
      <c r="C184" s="32" t="s">
        <v>508</v>
      </c>
      <c r="D184" s="33" t="s">
        <v>509</v>
      </c>
      <c r="E184" s="32" t="s">
        <v>21</v>
      </c>
      <c r="F184" s="27">
        <v>46.69</v>
      </c>
      <c r="G184" s="178">
        <v>77.63</v>
      </c>
      <c r="H184" s="28">
        <f t="shared" si="30"/>
        <v>96.44</v>
      </c>
      <c r="I184" s="29">
        <f t="shared" si="31"/>
        <v>4502.78</v>
      </c>
      <c r="J184" s="30"/>
      <c r="K184" s="59"/>
      <c r="L184" s="14"/>
      <c r="M184" s="238"/>
      <c r="N184" s="218">
        <f t="shared" si="32"/>
        <v>4502.78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</row>
    <row r="185" spans="1:64" ht="46.5" customHeight="1">
      <c r="A185" s="84" t="s">
        <v>581</v>
      </c>
      <c r="B185" s="32" t="s">
        <v>28</v>
      </c>
      <c r="C185" s="32" t="s">
        <v>252</v>
      </c>
      <c r="D185" s="33" t="s">
        <v>253</v>
      </c>
      <c r="E185" s="32" t="s">
        <v>21</v>
      </c>
      <c r="F185" s="27">
        <v>5527.46</v>
      </c>
      <c r="G185" s="178">
        <v>22.54</v>
      </c>
      <c r="H185" s="28">
        <f t="shared" si="30"/>
        <v>28</v>
      </c>
      <c r="I185" s="29">
        <f t="shared" si="31"/>
        <v>154768.88</v>
      </c>
      <c r="J185" s="30"/>
      <c r="K185" s="59"/>
      <c r="L185" s="14"/>
      <c r="M185" s="238"/>
      <c r="N185" s="218">
        <f t="shared" si="32"/>
        <v>154768.88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</row>
    <row r="186" spans="1:64" ht="38.25" customHeight="1">
      <c r="A186" s="84" t="s">
        <v>582</v>
      </c>
      <c r="B186" s="32" t="s">
        <v>32</v>
      </c>
      <c r="C186" s="32" t="s">
        <v>694</v>
      </c>
      <c r="D186" s="33" t="s">
        <v>695</v>
      </c>
      <c r="E186" s="32" t="s">
        <v>38</v>
      </c>
      <c r="F186" s="27">
        <v>77</v>
      </c>
      <c r="G186" s="178">
        <v>130.7</v>
      </c>
      <c r="H186" s="28">
        <f t="shared" si="30"/>
        <v>162.37</v>
      </c>
      <c r="I186" s="29">
        <f t="shared" si="31"/>
        <v>12502.49</v>
      </c>
      <c r="J186" s="30"/>
      <c r="K186" s="59"/>
      <c r="L186" s="14"/>
      <c r="M186" s="238"/>
      <c r="N186" s="218">
        <f t="shared" si="32"/>
        <v>12502.49</v>
      </c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</row>
    <row r="187" spans="1:64" ht="22.5" customHeight="1">
      <c r="A187" s="84" t="s">
        <v>583</v>
      </c>
      <c r="B187" s="32" t="s">
        <v>19</v>
      </c>
      <c r="C187" s="32">
        <v>18002019</v>
      </c>
      <c r="D187" s="33" t="s">
        <v>696</v>
      </c>
      <c r="E187" s="32" t="s">
        <v>38</v>
      </c>
      <c r="F187" s="27">
        <v>33</v>
      </c>
      <c r="G187" s="178">
        <v>266.33</v>
      </c>
      <c r="H187" s="28">
        <f t="shared" si="30"/>
        <v>330.86</v>
      </c>
      <c r="I187" s="29">
        <f t="shared" si="31"/>
        <v>10918.38</v>
      </c>
      <c r="J187" s="30"/>
      <c r="K187" s="59"/>
      <c r="L187" s="14"/>
      <c r="M187" s="238"/>
      <c r="N187" s="218">
        <f t="shared" si="32"/>
        <v>10918.38</v>
      </c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</row>
    <row r="188" spans="1:64" ht="23.25" customHeight="1">
      <c r="A188" s="84" t="s">
        <v>584</v>
      </c>
      <c r="B188" s="32" t="s">
        <v>32</v>
      </c>
      <c r="C188" s="32" t="s">
        <v>697</v>
      </c>
      <c r="D188" s="33" t="s">
        <v>698</v>
      </c>
      <c r="E188" s="32" t="s">
        <v>38</v>
      </c>
      <c r="F188" s="27">
        <v>18</v>
      </c>
      <c r="G188" s="178">
        <v>63.16</v>
      </c>
      <c r="H188" s="28">
        <f t="shared" si="30"/>
        <v>78.46</v>
      </c>
      <c r="I188" s="29">
        <f t="shared" si="31"/>
        <v>1412.28</v>
      </c>
      <c r="J188" s="30"/>
      <c r="K188" s="59"/>
      <c r="L188" s="14"/>
      <c r="M188" s="238"/>
      <c r="N188" s="218">
        <f t="shared" si="32"/>
        <v>1412.28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</row>
    <row r="189" spans="1:64" ht="31.5" customHeight="1">
      <c r="A189" s="84" t="s">
        <v>585</v>
      </c>
      <c r="B189" s="32" t="s">
        <v>19</v>
      </c>
      <c r="C189" s="32">
        <v>18002020</v>
      </c>
      <c r="D189" s="33" t="s">
        <v>699</v>
      </c>
      <c r="E189" s="32" t="s">
        <v>38</v>
      </c>
      <c r="F189" s="27">
        <v>58</v>
      </c>
      <c r="G189" s="178">
        <v>300.14</v>
      </c>
      <c r="H189" s="28">
        <f t="shared" si="30"/>
        <v>372.86</v>
      </c>
      <c r="I189" s="29">
        <f t="shared" si="31"/>
        <v>21625.88</v>
      </c>
      <c r="J189" s="30"/>
      <c r="K189" s="59"/>
      <c r="L189" s="14"/>
      <c r="M189" s="238"/>
      <c r="N189" s="218">
        <f t="shared" si="32"/>
        <v>21625.88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</row>
    <row r="190" spans="1:64" ht="34.5" customHeight="1">
      <c r="A190" s="84" t="s">
        <v>586</v>
      </c>
      <c r="B190" s="32" t="s">
        <v>32</v>
      </c>
      <c r="C190" s="32" t="s">
        <v>510</v>
      </c>
      <c r="D190" s="33" t="s">
        <v>511</v>
      </c>
      <c r="E190" s="32" t="s">
        <v>38</v>
      </c>
      <c r="F190" s="27">
        <v>59</v>
      </c>
      <c r="G190" s="178">
        <v>247.42</v>
      </c>
      <c r="H190" s="28">
        <f t="shared" si="30"/>
        <v>307.37</v>
      </c>
      <c r="I190" s="29">
        <f t="shared" si="31"/>
        <v>18134.83</v>
      </c>
      <c r="J190" s="30"/>
      <c r="K190" s="59"/>
      <c r="L190" s="14"/>
      <c r="M190" s="238"/>
      <c r="N190" s="218">
        <f t="shared" si="32"/>
        <v>18134.83</v>
      </c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</row>
    <row r="191" spans="1:64" ht="22.5" customHeight="1">
      <c r="A191" s="84" t="s">
        <v>587</v>
      </c>
      <c r="B191" s="32" t="s">
        <v>19</v>
      </c>
      <c r="C191" s="32">
        <v>18002005</v>
      </c>
      <c r="D191" s="33" t="s">
        <v>700</v>
      </c>
      <c r="E191" s="32" t="s">
        <v>38</v>
      </c>
      <c r="F191" s="27">
        <v>47</v>
      </c>
      <c r="G191" s="178">
        <v>292.07</v>
      </c>
      <c r="H191" s="28">
        <f t="shared" si="30"/>
        <v>362.84</v>
      </c>
      <c r="I191" s="29">
        <f t="shared" si="31"/>
        <v>17053.48</v>
      </c>
      <c r="J191" s="30"/>
      <c r="K191" s="59"/>
      <c r="L191" s="14"/>
      <c r="M191" s="238"/>
      <c r="N191" s="218">
        <f t="shared" si="32"/>
        <v>17053.48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</row>
    <row r="192" spans="1:64" ht="24" customHeight="1">
      <c r="A192" s="84" t="s">
        <v>588</v>
      </c>
      <c r="B192" s="32" t="s">
        <v>19</v>
      </c>
      <c r="C192" s="32">
        <v>18002040</v>
      </c>
      <c r="D192" s="33" t="s">
        <v>519</v>
      </c>
      <c r="E192" s="32" t="s">
        <v>38</v>
      </c>
      <c r="F192" s="27">
        <v>6</v>
      </c>
      <c r="G192" s="178">
        <v>304.67</v>
      </c>
      <c r="H192" s="28">
        <f t="shared" si="30"/>
        <v>378.49</v>
      </c>
      <c r="I192" s="29">
        <f t="shared" si="31"/>
        <v>2270.94</v>
      </c>
      <c r="J192" s="30"/>
      <c r="K192" s="59"/>
      <c r="L192" s="14"/>
      <c r="M192" s="238"/>
      <c r="N192" s="218">
        <f t="shared" si="32"/>
        <v>2270.94</v>
      </c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</row>
    <row r="193" spans="1:64" ht="21" customHeight="1">
      <c r="A193" s="84" t="s">
        <v>589</v>
      </c>
      <c r="B193" s="32" t="s">
        <v>19</v>
      </c>
      <c r="C193" s="32">
        <v>18002036</v>
      </c>
      <c r="D193" s="33" t="s">
        <v>512</v>
      </c>
      <c r="E193" s="32" t="s">
        <v>38</v>
      </c>
      <c r="F193" s="27">
        <v>5</v>
      </c>
      <c r="G193" s="178">
        <v>216.02</v>
      </c>
      <c r="H193" s="28">
        <f t="shared" si="30"/>
        <v>268.36</v>
      </c>
      <c r="I193" s="29">
        <f t="shared" si="31"/>
        <v>1341.8</v>
      </c>
      <c r="J193" s="30"/>
      <c r="K193" s="59"/>
      <c r="L193" s="14"/>
      <c r="M193" s="238"/>
      <c r="N193" s="218">
        <f t="shared" si="32"/>
        <v>1341.8</v>
      </c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</row>
    <row r="194" spans="1:64" ht="33.75" customHeight="1">
      <c r="A194" s="84" t="s">
        <v>590</v>
      </c>
      <c r="B194" s="32" t="s">
        <v>19</v>
      </c>
      <c r="C194" s="32">
        <v>18002065</v>
      </c>
      <c r="D194" s="33" t="s">
        <v>701</v>
      </c>
      <c r="E194" s="32" t="s">
        <v>38</v>
      </c>
      <c r="F194" s="27">
        <v>100</v>
      </c>
      <c r="G194" s="178">
        <v>284.34</v>
      </c>
      <c r="H194" s="28">
        <f t="shared" si="30"/>
        <v>353.24</v>
      </c>
      <c r="I194" s="29">
        <f t="shared" si="31"/>
        <v>35324</v>
      </c>
      <c r="J194" s="30"/>
      <c r="K194" s="59"/>
      <c r="L194" s="14"/>
      <c r="M194" s="238"/>
      <c r="N194" s="218">
        <f t="shared" si="32"/>
        <v>35324</v>
      </c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</row>
    <row r="195" spans="1:64" ht="22.5" customHeight="1">
      <c r="A195" s="84" t="s">
        <v>591</v>
      </c>
      <c r="B195" s="32" t="s">
        <v>19</v>
      </c>
      <c r="C195" s="32">
        <v>18002063</v>
      </c>
      <c r="D195" s="33" t="s">
        <v>702</v>
      </c>
      <c r="E195" s="32" t="s">
        <v>38</v>
      </c>
      <c r="F195" s="27">
        <v>4</v>
      </c>
      <c r="G195" s="178">
        <v>277.89</v>
      </c>
      <c r="H195" s="28">
        <f t="shared" si="30"/>
        <v>345.22</v>
      </c>
      <c r="I195" s="29">
        <f t="shared" si="31"/>
        <v>1380.88</v>
      </c>
      <c r="J195" s="30"/>
      <c r="K195" s="59"/>
      <c r="L195" s="14"/>
      <c r="M195" s="238"/>
      <c r="N195" s="218">
        <f t="shared" si="32"/>
        <v>1380.88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</row>
    <row r="196" spans="1:64" ht="23.25" customHeight="1">
      <c r="A196" s="84" t="s">
        <v>592</v>
      </c>
      <c r="B196" s="32" t="s">
        <v>19</v>
      </c>
      <c r="C196" s="32">
        <v>18002018</v>
      </c>
      <c r="D196" s="33" t="s">
        <v>513</v>
      </c>
      <c r="E196" s="32" t="s">
        <v>38</v>
      </c>
      <c r="F196" s="27">
        <v>4</v>
      </c>
      <c r="G196" s="178">
        <v>226.34</v>
      </c>
      <c r="H196" s="28">
        <f t="shared" si="30"/>
        <v>281.18</v>
      </c>
      <c r="I196" s="29">
        <f t="shared" si="31"/>
        <v>1124.72</v>
      </c>
      <c r="J196" s="30"/>
      <c r="K196" s="59"/>
      <c r="L196" s="14"/>
      <c r="M196" s="238"/>
      <c r="N196" s="218">
        <f t="shared" si="32"/>
        <v>1124.72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</row>
    <row r="197" spans="1:64" ht="24" customHeight="1">
      <c r="A197" s="84" t="s">
        <v>593</v>
      </c>
      <c r="B197" s="32" t="s">
        <v>19</v>
      </c>
      <c r="C197" s="32">
        <v>18002091</v>
      </c>
      <c r="D197" s="33" t="s">
        <v>703</v>
      </c>
      <c r="E197" s="32" t="s">
        <v>38</v>
      </c>
      <c r="F197" s="27">
        <v>3</v>
      </c>
      <c r="G197" s="178">
        <v>324.44</v>
      </c>
      <c r="H197" s="28">
        <f t="shared" si="30"/>
        <v>403.05</v>
      </c>
      <c r="I197" s="29">
        <f t="shared" si="31"/>
        <v>1209.15</v>
      </c>
      <c r="J197" s="30"/>
      <c r="K197" s="59"/>
      <c r="L197" s="14"/>
      <c r="M197" s="238"/>
      <c r="N197" s="218">
        <f t="shared" si="32"/>
        <v>1209.15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</row>
    <row r="198" spans="1:64" ht="28.5" customHeight="1">
      <c r="A198" s="84" t="s">
        <v>594</v>
      </c>
      <c r="B198" s="32" t="s">
        <v>19</v>
      </c>
      <c r="C198" s="32">
        <v>18002077</v>
      </c>
      <c r="D198" s="33" t="s">
        <v>704</v>
      </c>
      <c r="E198" s="32" t="s">
        <v>38</v>
      </c>
      <c r="F198" s="27">
        <v>4</v>
      </c>
      <c r="G198" s="178">
        <v>152.37</v>
      </c>
      <c r="H198" s="28">
        <f t="shared" si="30"/>
        <v>189.29</v>
      </c>
      <c r="I198" s="29">
        <f t="shared" si="31"/>
        <v>757.16</v>
      </c>
      <c r="J198" s="30"/>
      <c r="K198" s="59"/>
      <c r="L198" s="14"/>
      <c r="M198" s="238"/>
      <c r="N198" s="218">
        <f t="shared" si="32"/>
        <v>757.16</v>
      </c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</row>
    <row r="199" spans="1:64" ht="21.75" customHeight="1">
      <c r="A199" s="84" t="s">
        <v>595</v>
      </c>
      <c r="B199" s="32" t="s">
        <v>19</v>
      </c>
      <c r="C199" s="32">
        <v>18002022</v>
      </c>
      <c r="D199" s="33" t="s">
        <v>514</v>
      </c>
      <c r="E199" s="32" t="s">
        <v>38</v>
      </c>
      <c r="F199" s="27">
        <v>3</v>
      </c>
      <c r="G199" s="178">
        <v>303.27</v>
      </c>
      <c r="H199" s="28">
        <f t="shared" si="30"/>
        <v>376.75</v>
      </c>
      <c r="I199" s="29">
        <f t="shared" si="31"/>
        <v>1130.25</v>
      </c>
      <c r="J199" s="30"/>
      <c r="K199" s="59"/>
      <c r="L199" s="14"/>
      <c r="M199" s="238"/>
      <c r="N199" s="218">
        <f t="shared" si="32"/>
        <v>1130.25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</row>
    <row r="200" spans="1:64" ht="33.75" customHeight="1">
      <c r="A200" s="84" t="s">
        <v>596</v>
      </c>
      <c r="B200" s="32" t="s">
        <v>19</v>
      </c>
      <c r="C200" s="32">
        <v>18002004</v>
      </c>
      <c r="D200" s="33" t="s">
        <v>705</v>
      </c>
      <c r="E200" s="32" t="s">
        <v>38</v>
      </c>
      <c r="F200" s="27">
        <v>2</v>
      </c>
      <c r="G200" s="178">
        <v>312.26</v>
      </c>
      <c r="H200" s="28">
        <f t="shared" si="30"/>
        <v>387.92</v>
      </c>
      <c r="I200" s="29">
        <f t="shared" si="31"/>
        <v>775.84</v>
      </c>
      <c r="J200" s="30"/>
      <c r="K200" s="59"/>
      <c r="L200" s="14"/>
      <c r="M200" s="238"/>
      <c r="N200" s="218">
        <f t="shared" si="32"/>
        <v>775.84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</row>
    <row r="201" spans="1:64" ht="21" customHeight="1">
      <c r="A201" s="84" t="s">
        <v>597</v>
      </c>
      <c r="B201" s="32" t="s">
        <v>19</v>
      </c>
      <c r="C201" s="32">
        <v>18002009</v>
      </c>
      <c r="D201" s="33" t="s">
        <v>706</v>
      </c>
      <c r="E201" s="32" t="s">
        <v>38</v>
      </c>
      <c r="F201" s="27">
        <v>2</v>
      </c>
      <c r="G201" s="178">
        <v>216.51</v>
      </c>
      <c r="H201" s="28">
        <f t="shared" si="30"/>
        <v>268.97</v>
      </c>
      <c r="I201" s="29">
        <f t="shared" si="31"/>
        <v>537.94</v>
      </c>
      <c r="J201" s="30"/>
      <c r="K201" s="59"/>
      <c r="L201" s="14"/>
      <c r="M201" s="238"/>
      <c r="N201" s="218">
        <f t="shared" si="32"/>
        <v>537.94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</row>
    <row r="202" spans="1:64" ht="35.25" customHeight="1">
      <c r="A202" s="84" t="s">
        <v>598</v>
      </c>
      <c r="B202" s="32" t="s">
        <v>19</v>
      </c>
      <c r="C202" s="32">
        <v>18002061</v>
      </c>
      <c r="D202" s="33" t="s">
        <v>707</v>
      </c>
      <c r="E202" s="32" t="s">
        <v>38</v>
      </c>
      <c r="F202" s="27">
        <v>1</v>
      </c>
      <c r="G202" s="178">
        <v>84.99</v>
      </c>
      <c r="H202" s="28">
        <f t="shared" si="30"/>
        <v>105.58</v>
      </c>
      <c r="I202" s="29">
        <f t="shared" si="31"/>
        <v>105.58</v>
      </c>
      <c r="J202" s="30"/>
      <c r="K202" s="59"/>
      <c r="L202" s="14"/>
      <c r="M202" s="238"/>
      <c r="N202" s="218">
        <f t="shared" si="32"/>
        <v>105.58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</row>
    <row r="203" spans="1:64" ht="21" customHeight="1">
      <c r="A203" s="84" t="s">
        <v>599</v>
      </c>
      <c r="B203" s="32" t="s">
        <v>19</v>
      </c>
      <c r="C203" s="32">
        <v>18002008</v>
      </c>
      <c r="D203" s="33" t="s">
        <v>515</v>
      </c>
      <c r="E203" s="32" t="s">
        <v>38</v>
      </c>
      <c r="F203" s="27">
        <v>2</v>
      </c>
      <c r="G203" s="178">
        <v>259.25</v>
      </c>
      <c r="H203" s="28">
        <f t="shared" si="30"/>
        <v>322.07</v>
      </c>
      <c r="I203" s="29">
        <f t="shared" si="31"/>
        <v>644.14</v>
      </c>
      <c r="J203" s="30"/>
      <c r="K203" s="59"/>
      <c r="L203" s="14"/>
      <c r="M203" s="238"/>
      <c r="N203" s="218">
        <f t="shared" si="32"/>
        <v>644.14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</row>
    <row r="204" spans="1:64" ht="20.25" customHeight="1">
      <c r="A204" s="84" t="s">
        <v>600</v>
      </c>
      <c r="B204" s="32" t="s">
        <v>19</v>
      </c>
      <c r="C204" s="32">
        <v>18002017</v>
      </c>
      <c r="D204" s="33" t="s">
        <v>516</v>
      </c>
      <c r="E204" s="32" t="s">
        <v>38</v>
      </c>
      <c r="F204" s="27">
        <v>2</v>
      </c>
      <c r="G204" s="178">
        <v>384.61</v>
      </c>
      <c r="H204" s="28">
        <f t="shared" si="30"/>
        <v>477.8</v>
      </c>
      <c r="I204" s="29">
        <f t="shared" si="31"/>
        <v>955.6</v>
      </c>
      <c r="J204" s="30"/>
      <c r="K204" s="59"/>
      <c r="L204" s="14"/>
      <c r="M204" s="238"/>
      <c r="N204" s="218">
        <f t="shared" si="32"/>
        <v>955.6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</row>
    <row r="205" spans="1:64" ht="33.75" customHeight="1">
      <c r="A205" s="84" t="s">
        <v>601</v>
      </c>
      <c r="B205" s="32" t="s">
        <v>32</v>
      </c>
      <c r="C205" s="32" t="s">
        <v>708</v>
      </c>
      <c r="D205" s="33" t="s">
        <v>709</v>
      </c>
      <c r="E205" s="32" t="s">
        <v>38</v>
      </c>
      <c r="F205" s="27">
        <v>2</v>
      </c>
      <c r="G205" s="178">
        <v>115.53</v>
      </c>
      <c r="H205" s="28">
        <f t="shared" si="30"/>
        <v>143.52</v>
      </c>
      <c r="I205" s="29">
        <f t="shared" si="31"/>
        <v>287.04</v>
      </c>
      <c r="J205" s="30"/>
      <c r="K205" s="59"/>
      <c r="L205" s="14"/>
      <c r="M205" s="238"/>
      <c r="N205" s="218">
        <f t="shared" si="32"/>
        <v>287.04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</row>
    <row r="206" spans="1:64" ht="24.75" customHeight="1">
      <c r="A206" s="84" t="s">
        <v>602</v>
      </c>
      <c r="B206" s="32" t="s">
        <v>19</v>
      </c>
      <c r="C206" s="32">
        <v>18002075</v>
      </c>
      <c r="D206" s="33" t="s">
        <v>710</v>
      </c>
      <c r="E206" s="32" t="s">
        <v>38</v>
      </c>
      <c r="F206" s="27">
        <v>4</v>
      </c>
      <c r="G206" s="178">
        <v>156.02</v>
      </c>
      <c r="H206" s="28">
        <f t="shared" si="30"/>
        <v>193.82</v>
      </c>
      <c r="I206" s="29">
        <f t="shared" si="31"/>
        <v>775.28</v>
      </c>
      <c r="J206" s="30"/>
      <c r="K206" s="59"/>
      <c r="L206" s="14"/>
      <c r="M206" s="238"/>
      <c r="N206" s="218">
        <f t="shared" si="32"/>
        <v>775.28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</row>
    <row r="207" spans="1:64" ht="23.25" customHeight="1">
      <c r="A207" s="84" t="s">
        <v>603</v>
      </c>
      <c r="B207" s="32" t="s">
        <v>19</v>
      </c>
      <c r="C207" s="32">
        <v>18002055</v>
      </c>
      <c r="D207" s="33" t="s">
        <v>711</v>
      </c>
      <c r="E207" s="32" t="s">
        <v>38</v>
      </c>
      <c r="F207" s="27">
        <v>2</v>
      </c>
      <c r="G207" s="178">
        <v>337.05</v>
      </c>
      <c r="H207" s="28">
        <f t="shared" si="30"/>
        <v>418.72</v>
      </c>
      <c r="I207" s="29">
        <f t="shared" si="31"/>
        <v>837.44</v>
      </c>
      <c r="J207" s="30"/>
      <c r="K207" s="59"/>
      <c r="L207" s="14"/>
      <c r="M207" s="238"/>
      <c r="N207" s="218">
        <f t="shared" si="32"/>
        <v>837.44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</row>
    <row r="208" spans="1:64" ht="26.25" customHeight="1">
      <c r="A208" s="84" t="s">
        <v>604</v>
      </c>
      <c r="B208" s="32" t="s">
        <v>19</v>
      </c>
      <c r="C208" s="32">
        <v>18002090</v>
      </c>
      <c r="D208" s="33" t="s">
        <v>712</v>
      </c>
      <c r="E208" s="32" t="s">
        <v>38</v>
      </c>
      <c r="F208" s="27">
        <v>2</v>
      </c>
      <c r="G208" s="178">
        <v>321.54</v>
      </c>
      <c r="H208" s="28">
        <f t="shared" si="30"/>
        <v>399.45</v>
      </c>
      <c r="I208" s="29">
        <f t="shared" si="31"/>
        <v>798.9</v>
      </c>
      <c r="J208" s="30"/>
      <c r="K208" s="59"/>
      <c r="L208" s="14"/>
      <c r="M208" s="238"/>
      <c r="N208" s="218">
        <f t="shared" si="32"/>
        <v>798.9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</row>
    <row r="209" spans="1:64" ht="24" customHeight="1">
      <c r="A209" s="84" t="s">
        <v>605</v>
      </c>
      <c r="B209" s="32" t="s">
        <v>19</v>
      </c>
      <c r="C209" s="32">
        <v>18002035</v>
      </c>
      <c r="D209" s="33" t="s">
        <v>517</v>
      </c>
      <c r="E209" s="32" t="s">
        <v>38</v>
      </c>
      <c r="F209" s="27">
        <v>2</v>
      </c>
      <c r="G209" s="178">
        <v>330.5</v>
      </c>
      <c r="H209" s="28">
        <f t="shared" si="30"/>
        <v>410.58</v>
      </c>
      <c r="I209" s="29">
        <f t="shared" si="31"/>
        <v>821.16</v>
      </c>
      <c r="J209" s="30"/>
      <c r="K209" s="59"/>
      <c r="L209" s="14"/>
      <c r="M209" s="238"/>
      <c r="N209" s="218">
        <f t="shared" si="32"/>
        <v>821.16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</row>
    <row r="210" spans="1:64" ht="33.75" customHeight="1">
      <c r="A210" s="84" t="s">
        <v>606</v>
      </c>
      <c r="B210" s="32" t="s">
        <v>19</v>
      </c>
      <c r="C210" s="32">
        <v>18002050</v>
      </c>
      <c r="D210" s="33" t="s">
        <v>713</v>
      </c>
      <c r="E210" s="32" t="s">
        <v>38</v>
      </c>
      <c r="F210" s="27">
        <v>1</v>
      </c>
      <c r="G210" s="178">
        <v>328.12</v>
      </c>
      <c r="H210" s="28">
        <f t="shared" si="30"/>
        <v>407.62</v>
      </c>
      <c r="I210" s="29">
        <f t="shared" si="31"/>
        <v>407.62</v>
      </c>
      <c r="J210" s="30"/>
      <c r="K210" s="59"/>
      <c r="L210" s="14"/>
      <c r="M210" s="238"/>
      <c r="N210" s="218">
        <f t="shared" si="32"/>
        <v>407.62</v>
      </c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</row>
    <row r="211" spans="1:64" ht="38.25" customHeight="1">
      <c r="A211" s="84" t="s">
        <v>607</v>
      </c>
      <c r="B211" s="32" t="s">
        <v>19</v>
      </c>
      <c r="C211" s="32">
        <v>18002037</v>
      </c>
      <c r="D211" s="33" t="s">
        <v>714</v>
      </c>
      <c r="E211" s="32" t="s">
        <v>38</v>
      </c>
      <c r="F211" s="27">
        <v>1</v>
      </c>
      <c r="G211" s="178">
        <v>312.21</v>
      </c>
      <c r="H211" s="28">
        <f t="shared" si="30"/>
        <v>387.86</v>
      </c>
      <c r="I211" s="29">
        <f t="shared" si="31"/>
        <v>387.86</v>
      </c>
      <c r="J211" s="30"/>
      <c r="K211" s="59"/>
      <c r="L211" s="14"/>
      <c r="M211" s="238"/>
      <c r="N211" s="218">
        <f t="shared" si="32"/>
        <v>387.86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</row>
    <row r="212" spans="1:64" ht="21.75" customHeight="1">
      <c r="A212" s="84" t="s">
        <v>608</v>
      </c>
      <c r="B212" s="32" t="s">
        <v>19</v>
      </c>
      <c r="C212" s="32">
        <v>18002067</v>
      </c>
      <c r="D212" s="33" t="s">
        <v>715</v>
      </c>
      <c r="E212" s="32" t="s">
        <v>38</v>
      </c>
      <c r="F212" s="27">
        <v>5</v>
      </c>
      <c r="G212" s="178">
        <v>208.49</v>
      </c>
      <c r="H212" s="28">
        <f t="shared" si="30"/>
        <v>259.01</v>
      </c>
      <c r="I212" s="29">
        <f t="shared" si="31"/>
        <v>1295.05</v>
      </c>
      <c r="J212" s="30"/>
      <c r="K212" s="59"/>
      <c r="L212" s="14"/>
      <c r="M212" s="238"/>
      <c r="N212" s="218">
        <f t="shared" si="32"/>
        <v>1295.05</v>
      </c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</row>
    <row r="213" spans="1:64" ht="21" customHeight="1">
      <c r="A213" s="84" t="s">
        <v>609</v>
      </c>
      <c r="B213" s="32" t="s">
        <v>19</v>
      </c>
      <c r="C213" s="32">
        <v>18002023</v>
      </c>
      <c r="D213" s="33" t="s">
        <v>716</v>
      </c>
      <c r="E213" s="32" t="s">
        <v>38</v>
      </c>
      <c r="F213" s="27">
        <v>1</v>
      </c>
      <c r="G213" s="178">
        <v>231.67</v>
      </c>
      <c r="H213" s="28">
        <f t="shared" si="30"/>
        <v>287.8</v>
      </c>
      <c r="I213" s="29">
        <f t="shared" si="31"/>
        <v>287.8</v>
      </c>
      <c r="J213" s="30"/>
      <c r="K213" s="59"/>
      <c r="L213" s="14"/>
      <c r="M213" s="238"/>
      <c r="N213" s="218">
        <f t="shared" si="32"/>
        <v>287.8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4" spans="1:64" ht="28.5" customHeight="1">
      <c r="A214" s="84" t="s">
        <v>610</v>
      </c>
      <c r="B214" s="32" t="s">
        <v>19</v>
      </c>
      <c r="C214" s="32">
        <v>18002031</v>
      </c>
      <c r="D214" s="33" t="s">
        <v>717</v>
      </c>
      <c r="E214" s="32" t="s">
        <v>38</v>
      </c>
      <c r="F214" s="27">
        <v>1</v>
      </c>
      <c r="G214" s="178">
        <v>172.35</v>
      </c>
      <c r="H214" s="28">
        <f t="shared" si="30"/>
        <v>214.11</v>
      </c>
      <c r="I214" s="29">
        <f t="shared" si="31"/>
        <v>214.11</v>
      </c>
      <c r="J214" s="30"/>
      <c r="K214" s="59"/>
      <c r="L214" s="14"/>
      <c r="M214" s="238"/>
      <c r="N214" s="218">
        <f t="shared" si="32"/>
        <v>214.11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</row>
    <row r="215" spans="1:64" ht="21.75" customHeight="1">
      <c r="A215" s="84" t="s">
        <v>611</v>
      </c>
      <c r="B215" s="32" t="s">
        <v>19</v>
      </c>
      <c r="C215" s="32">
        <v>18002024</v>
      </c>
      <c r="D215" s="33" t="s">
        <v>518</v>
      </c>
      <c r="E215" s="32" t="s">
        <v>38</v>
      </c>
      <c r="F215" s="27">
        <v>44</v>
      </c>
      <c r="G215" s="178">
        <v>256.34</v>
      </c>
      <c r="H215" s="28">
        <f t="shared" si="30"/>
        <v>318.45</v>
      </c>
      <c r="I215" s="29">
        <f t="shared" si="31"/>
        <v>14011.8</v>
      </c>
      <c r="J215" s="30"/>
      <c r="K215" s="59"/>
      <c r="L215" s="14"/>
      <c r="M215" s="238"/>
      <c r="N215" s="218">
        <f t="shared" si="32"/>
        <v>14011.8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</row>
    <row r="216" spans="1:64" ht="35.25" customHeight="1">
      <c r="A216" s="84" t="s">
        <v>612</v>
      </c>
      <c r="B216" s="32" t="s">
        <v>19</v>
      </c>
      <c r="C216" s="32">
        <v>18002040</v>
      </c>
      <c r="D216" s="33" t="s">
        <v>519</v>
      </c>
      <c r="E216" s="32" t="s">
        <v>38</v>
      </c>
      <c r="F216" s="27">
        <v>1</v>
      </c>
      <c r="G216" s="178">
        <v>304.67</v>
      </c>
      <c r="H216" s="28">
        <f t="shared" si="30"/>
        <v>378.49</v>
      </c>
      <c r="I216" s="29">
        <f t="shared" si="31"/>
        <v>378.49</v>
      </c>
      <c r="J216" s="30"/>
      <c r="K216" s="59"/>
      <c r="L216" s="14"/>
      <c r="M216" s="238"/>
      <c r="N216" s="218">
        <f t="shared" si="32"/>
        <v>378.49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</row>
    <row r="217" spans="1:64" ht="25.5" customHeight="1">
      <c r="A217" s="84" t="s">
        <v>613</v>
      </c>
      <c r="B217" s="32" t="s">
        <v>19</v>
      </c>
      <c r="C217" s="32">
        <v>18002010</v>
      </c>
      <c r="D217" s="33" t="s">
        <v>718</v>
      </c>
      <c r="E217" s="32" t="s">
        <v>38</v>
      </c>
      <c r="F217" s="27">
        <v>1</v>
      </c>
      <c r="G217" s="178">
        <v>306.89</v>
      </c>
      <c r="H217" s="28">
        <f t="shared" si="30"/>
        <v>381.25</v>
      </c>
      <c r="I217" s="29">
        <f t="shared" si="31"/>
        <v>381.25</v>
      </c>
      <c r="J217" s="30"/>
      <c r="K217" s="59"/>
      <c r="L217" s="14"/>
      <c r="M217" s="238"/>
      <c r="N217" s="218">
        <f t="shared" si="32"/>
        <v>381.25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</row>
    <row r="218" spans="1:64" ht="21" customHeight="1">
      <c r="A218" s="84" t="s">
        <v>614</v>
      </c>
      <c r="B218" s="32" t="s">
        <v>32</v>
      </c>
      <c r="C218" s="32" t="s">
        <v>719</v>
      </c>
      <c r="D218" s="33" t="s">
        <v>720</v>
      </c>
      <c r="E218" s="32" t="s">
        <v>38</v>
      </c>
      <c r="F218" s="27">
        <v>1</v>
      </c>
      <c r="G218" s="178">
        <v>101.21</v>
      </c>
      <c r="H218" s="28">
        <f t="shared" si="30"/>
        <v>125.73</v>
      </c>
      <c r="I218" s="29">
        <f t="shared" si="31"/>
        <v>125.73</v>
      </c>
      <c r="J218" s="30"/>
      <c r="K218" s="59"/>
      <c r="L218" s="14"/>
      <c r="M218" s="238"/>
      <c r="N218" s="218">
        <f t="shared" si="32"/>
        <v>125.73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</row>
    <row r="219" spans="1:64" ht="21" customHeight="1">
      <c r="A219" s="84" t="s">
        <v>615</v>
      </c>
      <c r="B219" s="32" t="s">
        <v>19</v>
      </c>
      <c r="C219" s="32">
        <v>18002052</v>
      </c>
      <c r="D219" s="33" t="s">
        <v>721</v>
      </c>
      <c r="E219" s="32" t="s">
        <v>38</v>
      </c>
      <c r="F219" s="27">
        <v>3</v>
      </c>
      <c r="G219" s="178">
        <v>175.08</v>
      </c>
      <c r="H219" s="28">
        <f t="shared" si="30"/>
        <v>217.5</v>
      </c>
      <c r="I219" s="29">
        <f t="shared" si="31"/>
        <v>652.5</v>
      </c>
      <c r="J219" s="30"/>
      <c r="K219" s="59"/>
      <c r="L219" s="14"/>
      <c r="M219" s="238"/>
      <c r="N219" s="218">
        <f t="shared" si="32"/>
        <v>652.5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</row>
    <row r="220" spans="1:64" ht="22.5" customHeight="1">
      <c r="A220" s="84" t="s">
        <v>616</v>
      </c>
      <c r="B220" s="32" t="s">
        <v>19</v>
      </c>
      <c r="C220" s="32">
        <v>18002039</v>
      </c>
      <c r="D220" s="33" t="s">
        <v>520</v>
      </c>
      <c r="E220" s="32" t="s">
        <v>38</v>
      </c>
      <c r="F220" s="27">
        <v>42</v>
      </c>
      <c r="G220" s="178">
        <v>349.7</v>
      </c>
      <c r="H220" s="28">
        <f t="shared" si="30"/>
        <v>434.43</v>
      </c>
      <c r="I220" s="29">
        <f t="shared" si="31"/>
        <v>18246.06</v>
      </c>
      <c r="J220" s="30"/>
      <c r="K220" s="59"/>
      <c r="L220" s="14"/>
      <c r="M220" s="238"/>
      <c r="N220" s="218">
        <f t="shared" si="32"/>
        <v>18246.06</v>
      </c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</row>
    <row r="221" spans="1:64" ht="38.25" customHeight="1">
      <c r="A221" s="84" t="s">
        <v>617</v>
      </c>
      <c r="B221" s="32" t="s">
        <v>19</v>
      </c>
      <c r="C221" s="32">
        <v>18002027</v>
      </c>
      <c r="D221" s="33" t="s">
        <v>521</v>
      </c>
      <c r="E221" s="32" t="s">
        <v>38</v>
      </c>
      <c r="F221" s="27">
        <v>91</v>
      </c>
      <c r="G221" s="178">
        <v>319.42</v>
      </c>
      <c r="H221" s="28">
        <f t="shared" si="30"/>
        <v>396.82</v>
      </c>
      <c r="I221" s="29">
        <f t="shared" si="31"/>
        <v>36110.62</v>
      </c>
      <c r="J221" s="30"/>
      <c r="K221" s="59"/>
      <c r="L221" s="14"/>
      <c r="M221" s="238"/>
      <c r="N221" s="218">
        <f t="shared" si="32"/>
        <v>36110.62</v>
      </c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</row>
    <row r="222" spans="1:64" ht="24" customHeight="1">
      <c r="A222" s="84" t="s">
        <v>618</v>
      </c>
      <c r="B222" s="32" t="s">
        <v>19</v>
      </c>
      <c r="C222" s="32">
        <v>18002026</v>
      </c>
      <c r="D222" s="33" t="s">
        <v>522</v>
      </c>
      <c r="E222" s="32" t="s">
        <v>38</v>
      </c>
      <c r="F222" s="27">
        <v>6</v>
      </c>
      <c r="G222" s="178">
        <v>335.08</v>
      </c>
      <c r="H222" s="28">
        <f t="shared" si="30"/>
        <v>416.27</v>
      </c>
      <c r="I222" s="29">
        <f t="shared" si="31"/>
        <v>2497.62</v>
      </c>
      <c r="J222" s="30"/>
      <c r="K222" s="59"/>
      <c r="L222" s="14"/>
      <c r="M222" s="238"/>
      <c r="N222" s="218">
        <f t="shared" si="32"/>
        <v>2497.62</v>
      </c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</row>
    <row r="223" spans="1:64" ht="21.75" customHeight="1">
      <c r="A223" s="84" t="s">
        <v>619</v>
      </c>
      <c r="B223" s="32" t="s">
        <v>19</v>
      </c>
      <c r="C223" s="32">
        <v>18012002</v>
      </c>
      <c r="D223" s="33" t="s">
        <v>523</v>
      </c>
      <c r="E223" s="32" t="s">
        <v>524</v>
      </c>
      <c r="F223" s="27">
        <v>14</v>
      </c>
      <c r="G223" s="178">
        <v>1783.93</v>
      </c>
      <c r="H223" s="28">
        <f t="shared" si="30"/>
        <v>2216.18</v>
      </c>
      <c r="I223" s="29">
        <f t="shared" si="31"/>
        <v>31026.52</v>
      </c>
      <c r="J223" s="30"/>
      <c r="K223" s="59"/>
      <c r="L223" s="14"/>
      <c r="M223" s="238"/>
      <c r="N223" s="218">
        <f t="shared" si="32"/>
        <v>31026.52</v>
      </c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</row>
    <row r="224" spans="1:64" ht="24" customHeight="1">
      <c r="A224" s="84" t="s">
        <v>620</v>
      </c>
      <c r="B224" s="32" t="s">
        <v>32</v>
      </c>
      <c r="C224" s="32" t="s">
        <v>525</v>
      </c>
      <c r="D224" s="33" t="s">
        <v>526</v>
      </c>
      <c r="E224" s="32" t="s">
        <v>38</v>
      </c>
      <c r="F224" s="27">
        <v>70</v>
      </c>
      <c r="G224" s="178">
        <v>565.84</v>
      </c>
      <c r="H224" s="28">
        <f t="shared" si="30"/>
        <v>702.94</v>
      </c>
      <c r="I224" s="29">
        <f t="shared" si="31"/>
        <v>49205.8</v>
      </c>
      <c r="J224" s="30"/>
      <c r="K224" s="59"/>
      <c r="L224" s="14"/>
      <c r="M224" s="238"/>
      <c r="N224" s="218">
        <f t="shared" si="32"/>
        <v>49205.8</v>
      </c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</row>
    <row r="225" spans="1:64" ht="21" customHeight="1">
      <c r="A225" s="84" t="s">
        <v>621</v>
      </c>
      <c r="B225" s="32" t="s">
        <v>19</v>
      </c>
      <c r="C225" s="32">
        <v>18016020</v>
      </c>
      <c r="D225" s="33" t="s">
        <v>527</v>
      </c>
      <c r="E225" s="32" t="s">
        <v>38</v>
      </c>
      <c r="F225" s="27">
        <v>36</v>
      </c>
      <c r="G225" s="178">
        <v>1194.13</v>
      </c>
      <c r="H225" s="28">
        <f t="shared" si="30"/>
        <v>1483.47</v>
      </c>
      <c r="I225" s="29">
        <f t="shared" si="31"/>
        <v>53404.92</v>
      </c>
      <c r="J225" s="30"/>
      <c r="K225" s="59"/>
      <c r="L225" s="14"/>
      <c r="M225" s="238"/>
      <c r="N225" s="218">
        <f t="shared" si="32"/>
        <v>53404.92</v>
      </c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</row>
    <row r="226" spans="1:64" ht="19.5" customHeight="1">
      <c r="A226" s="277"/>
      <c r="B226" s="277"/>
      <c r="C226" s="277"/>
      <c r="D226" s="277"/>
      <c r="E226" s="277"/>
      <c r="F226" s="277"/>
      <c r="G226" s="277"/>
      <c r="H226" s="277"/>
      <c r="I226" s="277"/>
      <c r="J226" s="30"/>
      <c r="K226" s="108"/>
      <c r="L226" s="69"/>
      <c r="M226" s="243"/>
      <c r="N226" s="232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</row>
    <row r="227" spans="1:64" ht="24" customHeight="1">
      <c r="A227" s="82" t="s">
        <v>254</v>
      </c>
      <c r="B227" s="266" t="s">
        <v>255</v>
      </c>
      <c r="C227" s="266"/>
      <c r="D227" s="266"/>
      <c r="E227" s="266"/>
      <c r="F227" s="266"/>
      <c r="G227" s="266"/>
      <c r="H227" s="266"/>
      <c r="I227" s="83">
        <f>SUM(I228,I241,I248,I253,I266,I268)</f>
        <v>3171844.8299999996</v>
      </c>
      <c r="J227" s="30"/>
      <c r="K227" s="59"/>
      <c r="L227" s="14"/>
      <c r="M227" s="225">
        <f>I227</f>
        <v>3171844.8299999996</v>
      </c>
      <c r="N227" s="245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</row>
    <row r="228" spans="1:64" ht="24" customHeight="1">
      <c r="A228" s="106" t="s">
        <v>256</v>
      </c>
      <c r="B228" s="272" t="s">
        <v>257</v>
      </c>
      <c r="C228" s="272"/>
      <c r="D228" s="272"/>
      <c r="E228" s="272"/>
      <c r="F228" s="272"/>
      <c r="G228" s="272"/>
      <c r="H228" s="272"/>
      <c r="I228" s="107">
        <f>SUM(I229:I240)</f>
        <v>1091558.0899999999</v>
      </c>
      <c r="J228" s="30"/>
      <c r="K228" s="59"/>
      <c r="L228" s="14"/>
      <c r="M228" s="234"/>
      <c r="N228" s="242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</row>
    <row r="229" spans="1:64" ht="24.75" customHeight="1">
      <c r="A229" s="70" t="s">
        <v>622</v>
      </c>
      <c r="B229" s="32" t="s">
        <v>32</v>
      </c>
      <c r="C229" s="32" t="s">
        <v>528</v>
      </c>
      <c r="D229" s="33" t="s">
        <v>258</v>
      </c>
      <c r="E229" s="32" t="s">
        <v>21</v>
      </c>
      <c r="F229" s="27">
        <v>473.45000000000005</v>
      </c>
      <c r="G229" s="168">
        <v>16.73</v>
      </c>
      <c r="H229" s="28">
        <f aca="true" t="shared" si="33" ref="H229:H240">ROUND(G229*1.2423,2)</f>
        <v>20.78</v>
      </c>
      <c r="I229" s="29">
        <f aca="true" t="shared" si="34" ref="I229:I240">ROUND(H229*F229,2)</f>
        <v>9838.29</v>
      </c>
      <c r="J229" s="30"/>
      <c r="K229" s="59"/>
      <c r="L229" s="14"/>
      <c r="M229" s="217"/>
      <c r="N229" s="218">
        <f aca="true" t="shared" si="35" ref="N229:N240">ROUND(F229*H229,2)</f>
        <v>9838.29</v>
      </c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</row>
    <row r="230" spans="1:64" ht="34.5" customHeight="1">
      <c r="A230" s="70" t="s">
        <v>623</v>
      </c>
      <c r="B230" s="32" t="s">
        <v>32</v>
      </c>
      <c r="C230" s="32" t="s">
        <v>529</v>
      </c>
      <c r="D230" s="33" t="s">
        <v>259</v>
      </c>
      <c r="E230" s="32" t="s">
        <v>58</v>
      </c>
      <c r="F230" s="27">
        <v>1</v>
      </c>
      <c r="G230" s="168">
        <v>26685.12</v>
      </c>
      <c r="H230" s="28">
        <f t="shared" si="33"/>
        <v>33150.92</v>
      </c>
      <c r="I230" s="29">
        <f t="shared" si="34"/>
        <v>33150.92</v>
      </c>
      <c r="J230" s="30"/>
      <c r="K230" s="59"/>
      <c r="L230" s="14"/>
      <c r="M230" s="217"/>
      <c r="N230" s="219">
        <f t="shared" si="35"/>
        <v>33150.92</v>
      </c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</row>
    <row r="231" spans="1:64" ht="39.75" customHeight="1">
      <c r="A231" s="70" t="s">
        <v>624</v>
      </c>
      <c r="B231" s="32" t="s">
        <v>32</v>
      </c>
      <c r="C231" s="32" t="s">
        <v>530</v>
      </c>
      <c r="D231" s="33" t="s">
        <v>260</v>
      </c>
      <c r="E231" s="32" t="s">
        <v>58</v>
      </c>
      <c r="F231" s="27">
        <v>2</v>
      </c>
      <c r="G231" s="168">
        <v>22742.1</v>
      </c>
      <c r="H231" s="28">
        <f t="shared" si="33"/>
        <v>28252.51</v>
      </c>
      <c r="I231" s="29">
        <f t="shared" si="34"/>
        <v>56505.02</v>
      </c>
      <c r="J231" s="30"/>
      <c r="K231" s="59"/>
      <c r="L231" s="14"/>
      <c r="M231" s="217"/>
      <c r="N231" s="219">
        <f t="shared" si="35"/>
        <v>56505.02</v>
      </c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</row>
    <row r="232" spans="1:64" ht="28.5" customHeight="1">
      <c r="A232" s="70" t="s">
        <v>625</v>
      </c>
      <c r="B232" s="32" t="s">
        <v>32</v>
      </c>
      <c r="C232" s="32" t="s">
        <v>531</v>
      </c>
      <c r="D232" s="33" t="s">
        <v>261</v>
      </c>
      <c r="E232" s="32" t="s">
        <v>50</v>
      </c>
      <c r="F232" s="27">
        <v>288</v>
      </c>
      <c r="G232" s="168">
        <v>224.77</v>
      </c>
      <c r="H232" s="28">
        <f t="shared" si="33"/>
        <v>279.23</v>
      </c>
      <c r="I232" s="29">
        <f t="shared" si="34"/>
        <v>80418.24</v>
      </c>
      <c r="J232" s="30"/>
      <c r="K232" s="59"/>
      <c r="L232" s="14"/>
      <c r="M232" s="217"/>
      <c r="N232" s="219">
        <f t="shared" si="35"/>
        <v>80418.24</v>
      </c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</row>
    <row r="233" spans="1:64" ht="32.25" customHeight="1">
      <c r="A233" s="70" t="s">
        <v>626</v>
      </c>
      <c r="B233" s="32" t="s">
        <v>19</v>
      </c>
      <c r="C233" s="32">
        <v>2001062</v>
      </c>
      <c r="D233" s="33" t="s">
        <v>262</v>
      </c>
      <c r="E233" s="32" t="s">
        <v>50</v>
      </c>
      <c r="F233" s="27">
        <v>840</v>
      </c>
      <c r="G233" s="168">
        <v>455.34</v>
      </c>
      <c r="H233" s="28">
        <f t="shared" si="33"/>
        <v>565.67</v>
      </c>
      <c r="I233" s="29">
        <f t="shared" si="34"/>
        <v>475162.8</v>
      </c>
      <c r="J233" s="30"/>
      <c r="K233" s="59"/>
      <c r="L233" s="14"/>
      <c r="M233" s="217"/>
      <c r="N233" s="219">
        <f t="shared" si="35"/>
        <v>475162.8</v>
      </c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</row>
    <row r="234" spans="1:64" ht="27" customHeight="1">
      <c r="A234" s="70" t="s">
        <v>627</v>
      </c>
      <c r="B234" s="32" t="s">
        <v>32</v>
      </c>
      <c r="C234" s="32" t="s">
        <v>361</v>
      </c>
      <c r="D234" s="33" t="s">
        <v>144</v>
      </c>
      <c r="E234" s="32" t="s">
        <v>108</v>
      </c>
      <c r="F234" s="27">
        <v>17.35</v>
      </c>
      <c r="G234" s="168">
        <v>234.95</v>
      </c>
      <c r="H234" s="28">
        <f t="shared" si="33"/>
        <v>291.88</v>
      </c>
      <c r="I234" s="29">
        <f t="shared" si="34"/>
        <v>5064.12</v>
      </c>
      <c r="J234" s="30"/>
      <c r="K234" s="59"/>
      <c r="L234" s="14"/>
      <c r="M234" s="217"/>
      <c r="N234" s="219">
        <f t="shared" si="35"/>
        <v>5064.12</v>
      </c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</row>
    <row r="235" spans="1:64" ht="26.25" customHeight="1">
      <c r="A235" s="70" t="s">
        <v>628</v>
      </c>
      <c r="B235" s="32" t="s">
        <v>32</v>
      </c>
      <c r="C235" s="32" t="s">
        <v>532</v>
      </c>
      <c r="D235" s="33" t="s">
        <v>263</v>
      </c>
      <c r="E235" s="32" t="s">
        <v>108</v>
      </c>
      <c r="F235" s="27">
        <v>5.78</v>
      </c>
      <c r="G235" s="168">
        <v>195.86</v>
      </c>
      <c r="H235" s="28">
        <f t="shared" si="33"/>
        <v>243.32</v>
      </c>
      <c r="I235" s="29">
        <f t="shared" si="34"/>
        <v>1406.39</v>
      </c>
      <c r="J235" s="30"/>
      <c r="K235" s="59"/>
      <c r="L235" s="14"/>
      <c r="M235" s="217"/>
      <c r="N235" s="219">
        <f t="shared" si="35"/>
        <v>1406.39</v>
      </c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</row>
    <row r="236" spans="1:64" ht="38.25" customHeight="1">
      <c r="A236" s="70" t="s">
        <v>629</v>
      </c>
      <c r="B236" s="32" t="s">
        <v>32</v>
      </c>
      <c r="C236" s="32" t="s">
        <v>533</v>
      </c>
      <c r="D236" s="33" t="s">
        <v>264</v>
      </c>
      <c r="E236" s="32" t="s">
        <v>108</v>
      </c>
      <c r="F236" s="27">
        <v>5.78</v>
      </c>
      <c r="G236" s="168">
        <v>496.65</v>
      </c>
      <c r="H236" s="28">
        <f t="shared" si="33"/>
        <v>616.99</v>
      </c>
      <c r="I236" s="29">
        <f t="shared" si="34"/>
        <v>3566.2</v>
      </c>
      <c r="J236" s="30"/>
      <c r="K236" s="59"/>
      <c r="L236" s="14"/>
      <c r="M236" s="217"/>
      <c r="N236" s="219">
        <f t="shared" si="35"/>
        <v>3566.2</v>
      </c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</row>
    <row r="237" spans="1:64" ht="26.25" customHeight="1">
      <c r="A237" s="70" t="s">
        <v>630</v>
      </c>
      <c r="B237" s="32" t="s">
        <v>32</v>
      </c>
      <c r="C237" s="32" t="s">
        <v>534</v>
      </c>
      <c r="D237" s="33" t="s">
        <v>265</v>
      </c>
      <c r="E237" s="32" t="s">
        <v>108</v>
      </c>
      <c r="F237" s="27">
        <v>151.35</v>
      </c>
      <c r="G237" s="168">
        <v>498.29</v>
      </c>
      <c r="H237" s="28">
        <f t="shared" si="33"/>
        <v>619.03</v>
      </c>
      <c r="I237" s="29">
        <f t="shared" si="34"/>
        <v>93690.19</v>
      </c>
      <c r="J237" s="30"/>
      <c r="K237" s="59"/>
      <c r="L237" s="14"/>
      <c r="M237" s="217"/>
      <c r="N237" s="219">
        <f t="shared" si="35"/>
        <v>93690.19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</row>
    <row r="238" spans="1:64" ht="36.75" customHeight="1">
      <c r="A238" s="70" t="s">
        <v>631</v>
      </c>
      <c r="B238" s="32" t="s">
        <v>32</v>
      </c>
      <c r="C238" s="32" t="s">
        <v>535</v>
      </c>
      <c r="D238" s="33" t="s">
        <v>266</v>
      </c>
      <c r="E238" s="32" t="s">
        <v>108</v>
      </c>
      <c r="F238" s="27">
        <v>157.13</v>
      </c>
      <c r="G238" s="168">
        <v>171.74</v>
      </c>
      <c r="H238" s="28">
        <f t="shared" si="33"/>
        <v>213.35</v>
      </c>
      <c r="I238" s="29">
        <f t="shared" si="34"/>
        <v>33523.69</v>
      </c>
      <c r="J238" s="30"/>
      <c r="K238" s="59"/>
      <c r="L238" s="14"/>
      <c r="M238" s="217"/>
      <c r="N238" s="219">
        <f t="shared" si="35"/>
        <v>33523.69</v>
      </c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</row>
    <row r="239" spans="1:64" ht="39.75" customHeight="1">
      <c r="A239" s="70" t="s">
        <v>632</v>
      </c>
      <c r="B239" s="32" t="s">
        <v>32</v>
      </c>
      <c r="C239" s="32" t="s">
        <v>364</v>
      </c>
      <c r="D239" s="33" t="s">
        <v>267</v>
      </c>
      <c r="E239" s="32" t="s">
        <v>174</v>
      </c>
      <c r="F239" s="27">
        <v>12561.89</v>
      </c>
      <c r="G239" s="168">
        <v>10.46</v>
      </c>
      <c r="H239" s="28">
        <f t="shared" si="33"/>
        <v>12.99</v>
      </c>
      <c r="I239" s="29">
        <f t="shared" si="34"/>
        <v>163178.95</v>
      </c>
      <c r="J239" s="30"/>
      <c r="K239" s="59"/>
      <c r="L239" s="14"/>
      <c r="M239" s="217"/>
      <c r="N239" s="219">
        <f t="shared" si="35"/>
        <v>163178.95</v>
      </c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4" ht="30" customHeight="1">
      <c r="A240" s="70" t="s">
        <v>633</v>
      </c>
      <c r="B240" s="32" t="s">
        <v>88</v>
      </c>
      <c r="C240" s="32">
        <v>8015001</v>
      </c>
      <c r="D240" s="33" t="s">
        <v>579</v>
      </c>
      <c r="E240" s="32" t="s">
        <v>21</v>
      </c>
      <c r="F240" s="27">
        <v>1059.44</v>
      </c>
      <c r="G240" s="168">
        <v>103.37</v>
      </c>
      <c r="H240" s="28">
        <f t="shared" si="33"/>
        <v>128.42</v>
      </c>
      <c r="I240" s="29">
        <f t="shared" si="34"/>
        <v>136053.28</v>
      </c>
      <c r="J240" s="30"/>
      <c r="K240" s="59"/>
      <c r="L240" s="14"/>
      <c r="M240" s="217"/>
      <c r="N240" s="228">
        <f t="shared" si="35"/>
        <v>136053.28</v>
      </c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</row>
    <row r="241" spans="1:64" ht="23.25" customHeight="1">
      <c r="A241" s="106" t="s">
        <v>268</v>
      </c>
      <c r="B241" s="272" t="s">
        <v>269</v>
      </c>
      <c r="C241" s="272"/>
      <c r="D241" s="272"/>
      <c r="E241" s="272"/>
      <c r="F241" s="272"/>
      <c r="G241" s="272"/>
      <c r="H241" s="272"/>
      <c r="I241" s="107">
        <f>SUM(I242:I247)</f>
        <v>1752919.8</v>
      </c>
      <c r="J241" s="30"/>
      <c r="K241" s="59"/>
      <c r="L241" s="14"/>
      <c r="M241" s="217"/>
      <c r="N241" s="246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</row>
    <row r="242" spans="1:64" ht="28.5" customHeight="1">
      <c r="A242" s="70" t="s">
        <v>634</v>
      </c>
      <c r="B242" s="32" t="s">
        <v>32</v>
      </c>
      <c r="C242" s="32" t="s">
        <v>534</v>
      </c>
      <c r="D242" s="33" t="s">
        <v>265</v>
      </c>
      <c r="E242" s="32" t="s">
        <v>108</v>
      </c>
      <c r="F242" s="27">
        <v>108.9</v>
      </c>
      <c r="G242" s="168">
        <v>498.29</v>
      </c>
      <c r="H242" s="28">
        <f aca="true" t="shared" si="36" ref="H242:H247">ROUND(G242*1.2423,2)</f>
        <v>619.03</v>
      </c>
      <c r="I242" s="29">
        <f aca="true" t="shared" si="37" ref="I242:I247">ROUND(H242*F242,2)</f>
        <v>67412.37</v>
      </c>
      <c r="J242" s="30"/>
      <c r="K242" s="59"/>
      <c r="L242" s="14"/>
      <c r="M242" s="217"/>
      <c r="N242" s="241">
        <f aca="true" t="shared" si="38" ref="N242:N247">ROUND(F242*H242,2)</f>
        <v>67412.37</v>
      </c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</row>
    <row r="243" spans="1:64" ht="36" customHeight="1">
      <c r="A243" s="70" t="s">
        <v>635</v>
      </c>
      <c r="B243" s="32" t="s">
        <v>32</v>
      </c>
      <c r="C243" s="32" t="s">
        <v>535</v>
      </c>
      <c r="D243" s="33" t="s">
        <v>266</v>
      </c>
      <c r="E243" s="32" t="s">
        <v>108</v>
      </c>
      <c r="F243" s="27">
        <v>108.9</v>
      </c>
      <c r="G243" s="168">
        <v>171.74</v>
      </c>
      <c r="H243" s="28">
        <f t="shared" si="36"/>
        <v>213.35</v>
      </c>
      <c r="I243" s="29">
        <f t="shared" si="37"/>
        <v>23233.82</v>
      </c>
      <c r="J243" s="30"/>
      <c r="K243" s="59"/>
      <c r="L243" s="14"/>
      <c r="M243" s="217"/>
      <c r="N243" s="219">
        <f t="shared" si="38"/>
        <v>23233.82</v>
      </c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</row>
    <row r="244" spans="1:64" ht="48" customHeight="1">
      <c r="A244" s="70" t="s">
        <v>636</v>
      </c>
      <c r="B244" s="32" t="s">
        <v>32</v>
      </c>
      <c r="C244" s="32" t="s">
        <v>364</v>
      </c>
      <c r="D244" s="33" t="s">
        <v>267</v>
      </c>
      <c r="E244" s="32" t="s">
        <v>174</v>
      </c>
      <c r="F244" s="27">
        <v>3157.9</v>
      </c>
      <c r="G244" s="168">
        <v>10.46</v>
      </c>
      <c r="H244" s="28">
        <f t="shared" si="36"/>
        <v>12.99</v>
      </c>
      <c r="I244" s="29">
        <f t="shared" si="37"/>
        <v>41021.12</v>
      </c>
      <c r="J244" s="30"/>
      <c r="K244" s="59"/>
      <c r="L244" s="14"/>
      <c r="M244" s="217"/>
      <c r="N244" s="219">
        <f t="shared" si="38"/>
        <v>41021.12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</row>
    <row r="245" spans="1:64" ht="24.75" customHeight="1">
      <c r="A245" s="70" t="s">
        <v>637</v>
      </c>
      <c r="B245" s="32" t="s">
        <v>88</v>
      </c>
      <c r="C245" s="32">
        <v>8015001</v>
      </c>
      <c r="D245" s="33" t="s">
        <v>579</v>
      </c>
      <c r="E245" s="32" t="s">
        <v>21</v>
      </c>
      <c r="F245" s="27">
        <v>32.67</v>
      </c>
      <c r="G245" s="168">
        <v>103.37</v>
      </c>
      <c r="H245" s="28">
        <f t="shared" si="36"/>
        <v>128.42</v>
      </c>
      <c r="I245" s="29">
        <f t="shared" si="37"/>
        <v>4195.48</v>
      </c>
      <c r="J245" s="30"/>
      <c r="K245" s="59"/>
      <c r="L245" s="14"/>
      <c r="M245" s="217"/>
      <c r="N245" s="219">
        <f t="shared" si="38"/>
        <v>4195.48</v>
      </c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</row>
    <row r="246" spans="1:64" ht="41.25" customHeight="1">
      <c r="A246" s="70" t="s">
        <v>638</v>
      </c>
      <c r="B246" s="32" t="s">
        <v>32</v>
      </c>
      <c r="C246" s="32" t="s">
        <v>536</v>
      </c>
      <c r="D246" s="33" t="s">
        <v>270</v>
      </c>
      <c r="E246" s="32" t="s">
        <v>174</v>
      </c>
      <c r="F246" s="27">
        <v>51037.67</v>
      </c>
      <c r="G246" s="168">
        <v>24.79</v>
      </c>
      <c r="H246" s="28">
        <f t="shared" si="36"/>
        <v>30.8</v>
      </c>
      <c r="I246" s="29">
        <f t="shared" si="37"/>
        <v>1571960.24</v>
      </c>
      <c r="J246" s="30"/>
      <c r="K246" s="59"/>
      <c r="L246" s="14"/>
      <c r="M246" s="217"/>
      <c r="N246" s="219">
        <f t="shared" si="38"/>
        <v>1571960.24</v>
      </c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</row>
    <row r="247" spans="1:64" ht="21.75" customHeight="1">
      <c r="A247" s="70" t="s">
        <v>639</v>
      </c>
      <c r="B247" s="32" t="s">
        <v>32</v>
      </c>
      <c r="C247" s="32" t="s">
        <v>537</v>
      </c>
      <c r="D247" s="33" t="s">
        <v>271</v>
      </c>
      <c r="E247" s="32" t="s">
        <v>50</v>
      </c>
      <c r="F247" s="27">
        <v>173.79</v>
      </c>
      <c r="G247" s="168">
        <v>208.88</v>
      </c>
      <c r="H247" s="28">
        <f t="shared" si="36"/>
        <v>259.49</v>
      </c>
      <c r="I247" s="29">
        <f t="shared" si="37"/>
        <v>45096.77</v>
      </c>
      <c r="J247" s="30"/>
      <c r="K247" s="59"/>
      <c r="L247" s="14"/>
      <c r="M247" s="217"/>
      <c r="N247" s="228">
        <f t="shared" si="38"/>
        <v>45096.77</v>
      </c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</row>
    <row r="248" spans="1:64" ht="24" customHeight="1">
      <c r="A248" s="106" t="s">
        <v>272</v>
      </c>
      <c r="B248" s="272" t="s">
        <v>273</v>
      </c>
      <c r="C248" s="272"/>
      <c r="D248" s="272"/>
      <c r="E248" s="272"/>
      <c r="F248" s="272"/>
      <c r="G248" s="272"/>
      <c r="H248" s="272"/>
      <c r="I248" s="107">
        <f>SUM(I249:I252)</f>
        <v>75781.58</v>
      </c>
      <c r="J248" s="30"/>
      <c r="K248" s="59"/>
      <c r="L248" s="14"/>
      <c r="M248" s="217"/>
      <c r="N248" s="231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</row>
    <row r="249" spans="1:64" ht="30" customHeight="1">
      <c r="A249" s="70" t="s">
        <v>640</v>
      </c>
      <c r="B249" s="32" t="s">
        <v>32</v>
      </c>
      <c r="C249" s="32" t="s">
        <v>538</v>
      </c>
      <c r="D249" s="33" t="s">
        <v>195</v>
      </c>
      <c r="E249" s="32" t="s">
        <v>50</v>
      </c>
      <c r="F249" s="27">
        <v>98.97999999999999</v>
      </c>
      <c r="G249" s="168">
        <v>1.42</v>
      </c>
      <c r="H249" s="28">
        <f>ROUND(G249*1.2423,2)</f>
        <v>1.76</v>
      </c>
      <c r="I249" s="29">
        <f>ROUND(H249*F249,2)</f>
        <v>174.2</v>
      </c>
      <c r="J249" s="30"/>
      <c r="K249" s="59"/>
      <c r="L249" s="14"/>
      <c r="M249" s="217"/>
      <c r="N249" s="218">
        <f>ROUND(F249*H249,2)</f>
        <v>174.2</v>
      </c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</row>
    <row r="250" spans="1:64" ht="36.75" customHeight="1">
      <c r="A250" s="70" t="s">
        <v>641</v>
      </c>
      <c r="B250" s="32" t="s">
        <v>32</v>
      </c>
      <c r="C250" s="32" t="s">
        <v>539</v>
      </c>
      <c r="D250" s="33" t="s">
        <v>274</v>
      </c>
      <c r="E250" s="32" t="s">
        <v>50</v>
      </c>
      <c r="F250" s="27">
        <v>240</v>
      </c>
      <c r="G250" s="168">
        <v>8.18</v>
      </c>
      <c r="H250" s="28">
        <f>ROUND(G250*1.2423,2)</f>
        <v>10.16</v>
      </c>
      <c r="I250" s="29">
        <f>ROUND(H250*F250,2)</f>
        <v>2438.4</v>
      </c>
      <c r="J250" s="30"/>
      <c r="K250" s="59"/>
      <c r="L250" s="14"/>
      <c r="M250" s="217"/>
      <c r="N250" s="219">
        <f>ROUND(F250*H250,2)</f>
        <v>2438.4</v>
      </c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</row>
    <row r="251" spans="1:64" ht="24" customHeight="1">
      <c r="A251" s="70" t="s">
        <v>642</v>
      </c>
      <c r="B251" s="32" t="s">
        <v>19</v>
      </c>
      <c r="C251" s="32">
        <v>17005024</v>
      </c>
      <c r="D251" s="33" t="s">
        <v>275</v>
      </c>
      <c r="E251" s="32" t="s">
        <v>50</v>
      </c>
      <c r="F251" s="27">
        <v>98.97999999999999</v>
      </c>
      <c r="G251" s="168">
        <v>83.62</v>
      </c>
      <c r="H251" s="28">
        <f>ROUND(G251*1.2423,2)</f>
        <v>103.88</v>
      </c>
      <c r="I251" s="29">
        <f>ROUND(H251*F251,2)</f>
        <v>10282.04</v>
      </c>
      <c r="J251" s="30"/>
      <c r="K251" s="59"/>
      <c r="L251" s="14"/>
      <c r="M251" s="217"/>
      <c r="N251" s="219">
        <f>ROUND(F251*H251,2)</f>
        <v>10282.04</v>
      </c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</row>
    <row r="252" spans="1:64" ht="24.75" customHeight="1">
      <c r="A252" s="70" t="s">
        <v>643</v>
      </c>
      <c r="B252" s="32" t="s">
        <v>156</v>
      </c>
      <c r="C252" s="32" t="s">
        <v>561</v>
      </c>
      <c r="D252" s="33" t="s">
        <v>562</v>
      </c>
      <c r="E252" s="32" t="s">
        <v>142</v>
      </c>
      <c r="F252" s="27">
        <v>98.97999999999999</v>
      </c>
      <c r="G252" s="168">
        <v>511.43</v>
      </c>
      <c r="H252" s="28">
        <f>ROUND(G252*1.2423,2)</f>
        <v>635.35</v>
      </c>
      <c r="I252" s="29">
        <f>ROUND(H252*F252,2)</f>
        <v>62886.94</v>
      </c>
      <c r="J252" s="30"/>
      <c r="K252" s="59"/>
      <c r="L252" s="14"/>
      <c r="M252" s="217"/>
      <c r="N252" s="228">
        <f>ROUND(F252*H252,2)</f>
        <v>62886.94</v>
      </c>
      <c r="O252" s="14"/>
      <c r="P252" s="179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</row>
    <row r="253" spans="1:64" ht="26.25" customHeight="1">
      <c r="A253" s="106" t="s">
        <v>276</v>
      </c>
      <c r="B253" s="272" t="s">
        <v>277</v>
      </c>
      <c r="C253" s="272"/>
      <c r="D253" s="272"/>
      <c r="E253" s="272"/>
      <c r="F253" s="272"/>
      <c r="G253" s="272"/>
      <c r="H253" s="272"/>
      <c r="I253" s="107">
        <f>SUM(I254:I265)</f>
        <v>125040.93</v>
      </c>
      <c r="J253" s="30"/>
      <c r="K253" s="59"/>
      <c r="L253" s="14"/>
      <c r="M253" s="217"/>
      <c r="N253" s="231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</row>
    <row r="254" spans="1:64" ht="39.75" customHeight="1">
      <c r="A254" s="70" t="s">
        <v>644</v>
      </c>
      <c r="B254" s="32" t="s">
        <v>19</v>
      </c>
      <c r="C254" s="32">
        <v>9001054</v>
      </c>
      <c r="D254" s="33" t="s">
        <v>676</v>
      </c>
      <c r="E254" s="32" t="s">
        <v>38</v>
      </c>
      <c r="F254" s="27">
        <v>3</v>
      </c>
      <c r="G254" s="168">
        <v>3897.62</v>
      </c>
      <c r="H254" s="28">
        <f aca="true" t="shared" si="39" ref="H254:H265">ROUND(G254*1.2423,2)</f>
        <v>4842.01</v>
      </c>
      <c r="I254" s="29">
        <f aca="true" t="shared" si="40" ref="I254:I265">ROUND(H254*F254,2)</f>
        <v>14526.03</v>
      </c>
      <c r="J254" s="30"/>
      <c r="K254" s="59"/>
      <c r="L254" s="14"/>
      <c r="M254" s="217"/>
      <c r="N254" s="218">
        <f aca="true" t="shared" si="41" ref="N254:N265">ROUND(F254*H254,2)</f>
        <v>14526.03</v>
      </c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</row>
    <row r="255" spans="1:64" ht="38.25" customHeight="1">
      <c r="A255" s="70" t="s">
        <v>645</v>
      </c>
      <c r="B255" s="32" t="s">
        <v>32</v>
      </c>
      <c r="C255" s="32" t="s">
        <v>465</v>
      </c>
      <c r="D255" s="33" t="s">
        <v>214</v>
      </c>
      <c r="E255" s="32" t="s">
        <v>50</v>
      </c>
      <c r="F255" s="27">
        <v>360</v>
      </c>
      <c r="G255" s="168">
        <v>15.57</v>
      </c>
      <c r="H255" s="28">
        <f t="shared" si="39"/>
        <v>19.34</v>
      </c>
      <c r="I255" s="29">
        <f t="shared" si="40"/>
        <v>6962.4</v>
      </c>
      <c r="J255" s="30"/>
      <c r="K255" s="59"/>
      <c r="L255" s="14"/>
      <c r="M255" s="217"/>
      <c r="N255" s="219">
        <f t="shared" si="41"/>
        <v>6962.4</v>
      </c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</row>
    <row r="256" spans="1:64" ht="58.5" customHeight="1">
      <c r="A256" s="70" t="s">
        <v>646</v>
      </c>
      <c r="B256" s="32" t="s">
        <v>28</v>
      </c>
      <c r="C256" s="32" t="s">
        <v>215</v>
      </c>
      <c r="D256" s="33" t="s">
        <v>216</v>
      </c>
      <c r="E256" s="32" t="s">
        <v>38</v>
      </c>
      <c r="F256" s="27">
        <v>20</v>
      </c>
      <c r="G256" s="169">
        <v>218.47</v>
      </c>
      <c r="H256" s="28">
        <f t="shared" si="39"/>
        <v>271.41</v>
      </c>
      <c r="I256" s="29">
        <f t="shared" si="40"/>
        <v>5428.2</v>
      </c>
      <c r="J256" s="30"/>
      <c r="K256" s="59"/>
      <c r="L256" s="14"/>
      <c r="M256" s="217"/>
      <c r="N256" s="219">
        <f t="shared" si="41"/>
        <v>5428.2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</row>
    <row r="257" spans="1:64" ht="33.75" customHeight="1">
      <c r="A257" s="70" t="s">
        <v>647</v>
      </c>
      <c r="B257" s="32" t="s">
        <v>32</v>
      </c>
      <c r="C257" s="32" t="s">
        <v>466</v>
      </c>
      <c r="D257" s="33" t="s">
        <v>217</v>
      </c>
      <c r="E257" s="32" t="s">
        <v>50</v>
      </c>
      <c r="F257" s="27">
        <v>380</v>
      </c>
      <c r="G257" s="168">
        <v>17.49</v>
      </c>
      <c r="H257" s="28">
        <f t="shared" si="39"/>
        <v>21.73</v>
      </c>
      <c r="I257" s="29">
        <f t="shared" si="40"/>
        <v>8257.4</v>
      </c>
      <c r="J257" s="30"/>
      <c r="K257" s="59"/>
      <c r="L257" s="14"/>
      <c r="M257" s="217"/>
      <c r="N257" s="219">
        <f t="shared" si="41"/>
        <v>8257.4</v>
      </c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</row>
    <row r="258" spans="1:64" ht="34.5" customHeight="1">
      <c r="A258" s="70" t="s">
        <v>648</v>
      </c>
      <c r="B258" s="32" t="s">
        <v>32</v>
      </c>
      <c r="C258" s="32" t="s">
        <v>500</v>
      </c>
      <c r="D258" s="33" t="s">
        <v>278</v>
      </c>
      <c r="E258" s="32" t="s">
        <v>38</v>
      </c>
      <c r="F258" s="27">
        <v>20</v>
      </c>
      <c r="G258" s="168">
        <v>2512</v>
      </c>
      <c r="H258" s="28">
        <f t="shared" si="39"/>
        <v>3120.66</v>
      </c>
      <c r="I258" s="29">
        <f t="shared" si="40"/>
        <v>62413.2</v>
      </c>
      <c r="J258" s="30"/>
      <c r="K258" s="59"/>
      <c r="L258" s="14"/>
      <c r="M258" s="217"/>
      <c r="N258" s="219">
        <f t="shared" si="41"/>
        <v>62413.2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</row>
    <row r="259" spans="1:64" ht="35.25" customHeight="1">
      <c r="A259" s="70" t="s">
        <v>649</v>
      </c>
      <c r="B259" s="32" t="s">
        <v>32</v>
      </c>
      <c r="C259" s="32" t="s">
        <v>467</v>
      </c>
      <c r="D259" s="33" t="s">
        <v>218</v>
      </c>
      <c r="E259" s="32" t="s">
        <v>38</v>
      </c>
      <c r="F259" s="27">
        <v>6</v>
      </c>
      <c r="G259" s="168">
        <v>136.16</v>
      </c>
      <c r="H259" s="28">
        <f t="shared" si="39"/>
        <v>169.15</v>
      </c>
      <c r="I259" s="29">
        <f t="shared" si="40"/>
        <v>1014.9</v>
      </c>
      <c r="J259" s="30"/>
      <c r="K259" s="59"/>
      <c r="L259" s="14"/>
      <c r="M259" s="217"/>
      <c r="N259" s="219">
        <f t="shared" si="41"/>
        <v>1014.9</v>
      </c>
      <c r="O259" s="14"/>
      <c r="P259" s="181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</row>
    <row r="260" spans="1:64" ht="38.25" customHeight="1">
      <c r="A260" s="70" t="s">
        <v>650</v>
      </c>
      <c r="B260" s="32" t="s">
        <v>19</v>
      </c>
      <c r="C260" s="32">
        <v>9003005</v>
      </c>
      <c r="D260" s="33" t="s">
        <v>279</v>
      </c>
      <c r="E260" s="32" t="s">
        <v>50</v>
      </c>
      <c r="F260" s="27">
        <v>600</v>
      </c>
      <c r="G260" s="168">
        <v>3.68</v>
      </c>
      <c r="H260" s="28">
        <f t="shared" si="39"/>
        <v>4.57</v>
      </c>
      <c r="I260" s="29">
        <f t="shared" si="40"/>
        <v>2742</v>
      </c>
      <c r="J260" s="30"/>
      <c r="K260" s="59"/>
      <c r="L260" s="14"/>
      <c r="M260" s="217"/>
      <c r="N260" s="219">
        <f t="shared" si="41"/>
        <v>2742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</row>
    <row r="261" spans="1:64" ht="27.75" customHeight="1">
      <c r="A261" s="70" t="s">
        <v>651</v>
      </c>
      <c r="B261" s="32" t="s">
        <v>32</v>
      </c>
      <c r="C261" s="32" t="s">
        <v>468</v>
      </c>
      <c r="D261" s="33" t="s">
        <v>220</v>
      </c>
      <c r="E261" s="32" t="s">
        <v>38</v>
      </c>
      <c r="F261" s="27">
        <v>20</v>
      </c>
      <c r="G261" s="168">
        <v>200.42</v>
      </c>
      <c r="H261" s="28">
        <f t="shared" si="39"/>
        <v>248.98</v>
      </c>
      <c r="I261" s="29">
        <f t="shared" si="40"/>
        <v>4979.6</v>
      </c>
      <c r="J261" s="30"/>
      <c r="K261" s="59"/>
      <c r="L261" s="14"/>
      <c r="M261" s="217"/>
      <c r="N261" s="219">
        <f t="shared" si="41"/>
        <v>4979.6</v>
      </c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</row>
    <row r="262" spans="1:64" ht="27.75" customHeight="1">
      <c r="A262" s="70" t="s">
        <v>652</v>
      </c>
      <c r="B262" s="32" t="s">
        <v>32</v>
      </c>
      <c r="C262" s="32" t="s">
        <v>469</v>
      </c>
      <c r="D262" s="33" t="s">
        <v>221</v>
      </c>
      <c r="E262" s="32" t="s">
        <v>38</v>
      </c>
      <c r="F262" s="27">
        <v>20</v>
      </c>
      <c r="G262" s="168">
        <v>22.87</v>
      </c>
      <c r="H262" s="28">
        <f t="shared" si="39"/>
        <v>28.41</v>
      </c>
      <c r="I262" s="29">
        <f t="shared" si="40"/>
        <v>568.2</v>
      </c>
      <c r="J262" s="30"/>
      <c r="K262" s="59"/>
      <c r="L262" s="14"/>
      <c r="M262" s="217"/>
      <c r="N262" s="219">
        <f t="shared" si="41"/>
        <v>568.2</v>
      </c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</row>
    <row r="263" spans="1:64" ht="27.75" customHeight="1">
      <c r="A263" s="70" t="s">
        <v>653</v>
      </c>
      <c r="B263" s="32" t="s">
        <v>32</v>
      </c>
      <c r="C263" s="32" t="s">
        <v>470</v>
      </c>
      <c r="D263" s="33" t="s">
        <v>471</v>
      </c>
      <c r="E263" s="32" t="s">
        <v>38</v>
      </c>
      <c r="F263" s="27">
        <v>20</v>
      </c>
      <c r="G263" s="168">
        <v>118.2</v>
      </c>
      <c r="H263" s="28">
        <f t="shared" si="39"/>
        <v>146.84</v>
      </c>
      <c r="I263" s="29">
        <f t="shared" si="40"/>
        <v>2936.8</v>
      </c>
      <c r="J263" s="30"/>
      <c r="K263" s="59"/>
      <c r="L263" s="14"/>
      <c r="M263" s="217"/>
      <c r="N263" s="219">
        <f t="shared" si="41"/>
        <v>2936.8</v>
      </c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</row>
    <row r="264" spans="1:64" ht="27.75" customHeight="1">
      <c r="A264" s="70" t="s">
        <v>654</v>
      </c>
      <c r="B264" s="32" t="s">
        <v>32</v>
      </c>
      <c r="C264" s="32" t="s">
        <v>472</v>
      </c>
      <c r="D264" s="33" t="s">
        <v>473</v>
      </c>
      <c r="E264" s="32" t="s">
        <v>38</v>
      </c>
      <c r="F264" s="27">
        <v>20</v>
      </c>
      <c r="G264" s="168">
        <v>96.85</v>
      </c>
      <c r="H264" s="28">
        <f t="shared" si="39"/>
        <v>120.32</v>
      </c>
      <c r="I264" s="29">
        <f t="shared" si="40"/>
        <v>2406.4</v>
      </c>
      <c r="J264" s="30"/>
      <c r="K264" s="59"/>
      <c r="L264" s="14"/>
      <c r="M264" s="217"/>
      <c r="N264" s="219">
        <f t="shared" si="41"/>
        <v>2406.4</v>
      </c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</row>
    <row r="265" spans="1:64" ht="28.5" customHeight="1">
      <c r="A265" s="70" t="s">
        <v>655</v>
      </c>
      <c r="B265" s="32" t="s">
        <v>32</v>
      </c>
      <c r="C265" s="32" t="s">
        <v>540</v>
      </c>
      <c r="D265" s="33" t="s">
        <v>541</v>
      </c>
      <c r="E265" s="32" t="s">
        <v>38</v>
      </c>
      <c r="F265" s="27">
        <v>20</v>
      </c>
      <c r="G265" s="168">
        <v>515.41</v>
      </c>
      <c r="H265" s="28">
        <f t="shared" si="39"/>
        <v>640.29</v>
      </c>
      <c r="I265" s="29">
        <f t="shared" si="40"/>
        <v>12805.8</v>
      </c>
      <c r="J265" s="30"/>
      <c r="K265" s="59"/>
      <c r="L265" s="14"/>
      <c r="M265" s="217"/>
      <c r="N265" s="228">
        <f t="shared" si="41"/>
        <v>12805.8</v>
      </c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</row>
    <row r="266" spans="1:64" ht="25.5" customHeight="1">
      <c r="A266" s="106" t="s">
        <v>280</v>
      </c>
      <c r="B266" s="272" t="s">
        <v>281</v>
      </c>
      <c r="C266" s="272"/>
      <c r="D266" s="272"/>
      <c r="E266" s="272"/>
      <c r="F266" s="272"/>
      <c r="G266" s="272"/>
      <c r="H266" s="272"/>
      <c r="I266" s="107">
        <f>SUM(I267)</f>
        <v>21878.84</v>
      </c>
      <c r="J266" s="30"/>
      <c r="K266" s="59"/>
      <c r="L266" s="14"/>
      <c r="M266" s="217"/>
      <c r="N266" s="231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</row>
    <row r="267" spans="1:64" ht="25.5" customHeight="1">
      <c r="A267" s="70" t="s">
        <v>656</v>
      </c>
      <c r="B267" s="32" t="s">
        <v>32</v>
      </c>
      <c r="C267" s="32" t="s">
        <v>542</v>
      </c>
      <c r="D267" s="33" t="s">
        <v>282</v>
      </c>
      <c r="E267" s="32" t="s">
        <v>21</v>
      </c>
      <c r="F267" s="27">
        <v>346.02</v>
      </c>
      <c r="G267" s="168">
        <v>50.9</v>
      </c>
      <c r="H267" s="28">
        <f>ROUND(G267*1.2423,2)</f>
        <v>63.23</v>
      </c>
      <c r="I267" s="29">
        <f>ROUND(H267*F267,2)</f>
        <v>21878.84</v>
      </c>
      <c r="J267" s="30"/>
      <c r="K267" s="59"/>
      <c r="L267" s="14"/>
      <c r="M267" s="217"/>
      <c r="N267" s="231">
        <f>ROUND(F267*H267,2)</f>
        <v>21878.84</v>
      </c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</row>
    <row r="268" spans="1:64" ht="27.75" customHeight="1">
      <c r="A268" s="106" t="s">
        <v>283</v>
      </c>
      <c r="B268" s="272" t="s">
        <v>284</v>
      </c>
      <c r="C268" s="272"/>
      <c r="D268" s="272"/>
      <c r="E268" s="272"/>
      <c r="F268" s="272"/>
      <c r="G268" s="272"/>
      <c r="H268" s="272"/>
      <c r="I268" s="107">
        <f>SUM(I269:I270)</f>
        <v>104665.59</v>
      </c>
      <c r="J268" s="30"/>
      <c r="K268" s="59"/>
      <c r="L268" s="14"/>
      <c r="M268" s="217"/>
      <c r="N268" s="246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</row>
    <row r="269" spans="1:64" ht="55.5" customHeight="1">
      <c r="A269" s="70" t="s">
        <v>657</v>
      </c>
      <c r="B269" s="32" t="s">
        <v>28</v>
      </c>
      <c r="C269" s="32" t="s">
        <v>285</v>
      </c>
      <c r="D269" s="37" t="s">
        <v>286</v>
      </c>
      <c r="E269" s="32" t="s">
        <v>21</v>
      </c>
      <c r="F269" s="27">
        <v>1420.35</v>
      </c>
      <c r="G269" s="169">
        <v>11.84</v>
      </c>
      <c r="H269" s="28">
        <f>ROUND(G269*1.2423,2)</f>
        <v>14.71</v>
      </c>
      <c r="I269" s="29">
        <f>ROUND(H269*F269,2)</f>
        <v>20893.35</v>
      </c>
      <c r="J269" s="30"/>
      <c r="K269" s="59"/>
      <c r="L269" s="14"/>
      <c r="M269" s="217"/>
      <c r="N269" s="241">
        <f>ROUND(F269*H269,2)</f>
        <v>20893.35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</row>
    <row r="270" spans="1:64" ht="40.5" customHeight="1">
      <c r="A270" s="70" t="s">
        <v>658</v>
      </c>
      <c r="B270" s="36" t="s">
        <v>32</v>
      </c>
      <c r="C270" s="205" t="s">
        <v>543</v>
      </c>
      <c r="D270" s="206" t="s">
        <v>287</v>
      </c>
      <c r="E270" s="207" t="s">
        <v>21</v>
      </c>
      <c r="F270" s="38">
        <v>1420.35</v>
      </c>
      <c r="G270" s="170">
        <v>47.48</v>
      </c>
      <c r="H270" s="28">
        <f>ROUND(G270*1.2423,2)</f>
        <v>58.98</v>
      </c>
      <c r="I270" s="29">
        <f>ROUND(H270*F270,2)</f>
        <v>83772.24</v>
      </c>
      <c r="J270" s="30"/>
      <c r="K270" s="59"/>
      <c r="L270" s="14"/>
      <c r="M270" s="217"/>
      <c r="N270" s="220">
        <f>ROUND(F270*H270,2)</f>
        <v>83772.24</v>
      </c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</row>
    <row r="271" spans="1:64" ht="21" customHeight="1">
      <c r="A271" s="273"/>
      <c r="B271" s="274"/>
      <c r="C271" s="274"/>
      <c r="D271" s="274"/>
      <c r="E271" s="274"/>
      <c r="F271" s="274"/>
      <c r="G271" s="274"/>
      <c r="H271" s="274"/>
      <c r="I271" s="275"/>
      <c r="J271" s="30"/>
      <c r="K271" s="108"/>
      <c r="L271" s="69"/>
      <c r="M271" s="243"/>
      <c r="N271" s="232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</row>
    <row r="272" spans="1:64" ht="25.5" customHeight="1">
      <c r="A272" s="182" t="s">
        <v>288</v>
      </c>
      <c r="B272" s="276" t="s">
        <v>289</v>
      </c>
      <c r="C272" s="276"/>
      <c r="D272" s="276"/>
      <c r="E272" s="276"/>
      <c r="F272" s="276"/>
      <c r="G272" s="276"/>
      <c r="H272" s="276"/>
      <c r="I272" s="183">
        <f>SUM(I273:I282)</f>
        <v>1572358.9300000002</v>
      </c>
      <c r="J272" s="30"/>
      <c r="K272" s="59"/>
      <c r="L272" s="14"/>
      <c r="M272" s="224">
        <f>I272</f>
        <v>1572358.9300000002</v>
      </c>
      <c r="N272" s="220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</row>
    <row r="273" spans="1:64" ht="35.25" customHeight="1">
      <c r="A273" s="202" t="s">
        <v>290</v>
      </c>
      <c r="B273" s="203" t="s">
        <v>32</v>
      </c>
      <c r="C273" s="198" t="s">
        <v>405</v>
      </c>
      <c r="D273" s="191" t="s">
        <v>114</v>
      </c>
      <c r="E273" s="195" t="s">
        <v>108</v>
      </c>
      <c r="F273" s="186">
        <v>5040</v>
      </c>
      <c r="G273" s="208">
        <v>11.17</v>
      </c>
      <c r="H273" s="184">
        <f aca="true" t="shared" si="42" ref="H273:H282">ROUND(G273*1.2423,2)</f>
        <v>13.88</v>
      </c>
      <c r="I273" s="204">
        <f aca="true" t="shared" si="43" ref="I273:I282">ROUND(H273*F273,2)</f>
        <v>69955.2</v>
      </c>
      <c r="J273" s="30"/>
      <c r="K273" s="59"/>
      <c r="L273" s="14"/>
      <c r="M273" s="217"/>
      <c r="N273" s="218">
        <f aca="true" t="shared" si="44" ref="N273:N282">ROUND(F273*H273,2)</f>
        <v>69955.2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</row>
    <row r="274" spans="1:64" ht="22.5" customHeight="1">
      <c r="A274" s="202" t="s">
        <v>292</v>
      </c>
      <c r="B274" s="203" t="s">
        <v>32</v>
      </c>
      <c r="C274" s="198" t="s">
        <v>532</v>
      </c>
      <c r="D274" s="191" t="s">
        <v>263</v>
      </c>
      <c r="E274" s="195" t="s">
        <v>108</v>
      </c>
      <c r="F274" s="201">
        <v>672</v>
      </c>
      <c r="G274" s="209">
        <v>195.86</v>
      </c>
      <c r="H274" s="184">
        <f t="shared" si="42"/>
        <v>243.32</v>
      </c>
      <c r="I274" s="204">
        <f t="shared" si="43"/>
        <v>163511.04</v>
      </c>
      <c r="J274" s="30"/>
      <c r="K274" s="59"/>
      <c r="L274" s="14"/>
      <c r="M274" s="217"/>
      <c r="N274" s="219">
        <f t="shared" si="44"/>
        <v>163511.04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</row>
    <row r="275" spans="1:64" ht="33" customHeight="1">
      <c r="A275" s="202" t="s">
        <v>293</v>
      </c>
      <c r="B275" s="203" t="s">
        <v>32</v>
      </c>
      <c r="C275" s="198" t="s">
        <v>411</v>
      </c>
      <c r="D275" s="191" t="s">
        <v>133</v>
      </c>
      <c r="E275" s="197" t="s">
        <v>108</v>
      </c>
      <c r="F275" s="201">
        <v>3506.66</v>
      </c>
      <c r="G275" s="209">
        <v>6.86</v>
      </c>
      <c r="H275" s="184">
        <f t="shared" si="42"/>
        <v>8.52</v>
      </c>
      <c r="I275" s="204">
        <f t="shared" si="43"/>
        <v>29876.74</v>
      </c>
      <c r="J275" s="30"/>
      <c r="K275" s="59"/>
      <c r="L275" s="14"/>
      <c r="M275" s="217"/>
      <c r="N275" s="219">
        <f t="shared" si="44"/>
        <v>29876.74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</row>
    <row r="276" spans="1:64" ht="59.25" customHeight="1">
      <c r="A276" s="202" t="s">
        <v>294</v>
      </c>
      <c r="B276" s="263" t="s">
        <v>683</v>
      </c>
      <c r="C276" s="189" t="s">
        <v>684</v>
      </c>
      <c r="D276" s="191" t="s">
        <v>685</v>
      </c>
      <c r="E276" s="211" t="s">
        <v>21</v>
      </c>
      <c r="F276" s="185">
        <v>6300</v>
      </c>
      <c r="G276" s="212">
        <v>35.85</v>
      </c>
      <c r="H276" s="184">
        <f t="shared" si="42"/>
        <v>44.54</v>
      </c>
      <c r="I276" s="210">
        <f t="shared" si="43"/>
        <v>280602</v>
      </c>
      <c r="J276" s="30"/>
      <c r="K276" s="59"/>
      <c r="L276" s="14"/>
      <c r="M276" s="217"/>
      <c r="N276" s="228">
        <f t="shared" si="44"/>
        <v>280602</v>
      </c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</row>
    <row r="277" spans="1:64" ht="66" customHeight="1">
      <c r="A277" s="202" t="s">
        <v>295</v>
      </c>
      <c r="B277" s="257" t="s">
        <v>683</v>
      </c>
      <c r="C277" s="258" t="s">
        <v>686</v>
      </c>
      <c r="D277" s="199" t="s">
        <v>687</v>
      </c>
      <c r="E277" s="195" t="s">
        <v>21</v>
      </c>
      <c r="F277" s="186">
        <v>6300</v>
      </c>
      <c r="G277" s="208">
        <v>19.56</v>
      </c>
      <c r="H277" s="180">
        <f t="shared" si="42"/>
        <v>24.3</v>
      </c>
      <c r="I277" s="109">
        <f t="shared" si="43"/>
        <v>153090</v>
      </c>
      <c r="J277" s="30"/>
      <c r="K277" s="59"/>
      <c r="L277" s="14"/>
      <c r="M277" s="217"/>
      <c r="N277" s="241">
        <f t="shared" si="44"/>
        <v>153090</v>
      </c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</row>
    <row r="278" spans="1:64" ht="24" customHeight="1">
      <c r="A278" s="202" t="s">
        <v>678</v>
      </c>
      <c r="B278" s="188" t="s">
        <v>32</v>
      </c>
      <c r="C278" s="190" t="s">
        <v>408</v>
      </c>
      <c r="D278" s="192" t="s">
        <v>123</v>
      </c>
      <c r="E278" s="196" t="s">
        <v>38</v>
      </c>
      <c r="F278" s="193">
        <v>37</v>
      </c>
      <c r="G278" s="209">
        <v>6409</v>
      </c>
      <c r="H278" s="180">
        <f t="shared" si="42"/>
        <v>7961.9</v>
      </c>
      <c r="I278" s="109">
        <f t="shared" si="43"/>
        <v>294590.3</v>
      </c>
      <c r="J278" s="30"/>
      <c r="K278" s="59"/>
      <c r="L278" s="14"/>
      <c r="M278" s="217"/>
      <c r="N278" s="219">
        <f t="shared" si="44"/>
        <v>294590.3</v>
      </c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</row>
    <row r="279" spans="1:64" ht="35.25" customHeight="1">
      <c r="A279" s="202" t="s">
        <v>679</v>
      </c>
      <c r="B279" s="187" t="s">
        <v>32</v>
      </c>
      <c r="C279" s="189" t="s">
        <v>563</v>
      </c>
      <c r="D279" s="191" t="s">
        <v>564</v>
      </c>
      <c r="E279" s="197" t="s">
        <v>50</v>
      </c>
      <c r="F279" s="194">
        <v>14.8</v>
      </c>
      <c r="G279" s="209">
        <v>680.24</v>
      </c>
      <c r="H279" s="180">
        <f t="shared" si="42"/>
        <v>845.06</v>
      </c>
      <c r="I279" s="109">
        <f t="shared" si="43"/>
        <v>12506.89</v>
      </c>
      <c r="J279" s="30"/>
      <c r="K279" s="59"/>
      <c r="L279" s="14"/>
      <c r="M279" s="217"/>
      <c r="N279" s="219">
        <f t="shared" si="44"/>
        <v>12506.89</v>
      </c>
      <c r="O279" s="69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</row>
    <row r="280" spans="1:64" ht="30.75" customHeight="1">
      <c r="A280" s="202" t="s">
        <v>680</v>
      </c>
      <c r="B280" s="187" t="s">
        <v>32</v>
      </c>
      <c r="C280" s="190" t="s">
        <v>688</v>
      </c>
      <c r="D280" s="192" t="s">
        <v>689</v>
      </c>
      <c r="E280" s="211" t="s">
        <v>38</v>
      </c>
      <c r="F280" s="201">
        <v>37</v>
      </c>
      <c r="G280" s="209">
        <v>478.53</v>
      </c>
      <c r="H280" s="180">
        <f t="shared" si="42"/>
        <v>594.48</v>
      </c>
      <c r="I280" s="109">
        <f t="shared" si="43"/>
        <v>21995.76</v>
      </c>
      <c r="J280" s="30"/>
      <c r="K280" s="59"/>
      <c r="L280" s="14"/>
      <c r="M280" s="217"/>
      <c r="N280" s="228">
        <f t="shared" si="44"/>
        <v>21995.76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</row>
    <row r="281" spans="1:64" ht="35.25" customHeight="1">
      <c r="A281" s="202" t="s">
        <v>681</v>
      </c>
      <c r="B281" s="257" t="s">
        <v>32</v>
      </c>
      <c r="C281" s="189" t="s">
        <v>690</v>
      </c>
      <c r="D281" s="191" t="s">
        <v>691</v>
      </c>
      <c r="E281" s="195" t="s">
        <v>50</v>
      </c>
      <c r="F281" s="262">
        <v>2100</v>
      </c>
      <c r="G281" s="259">
        <v>65.33</v>
      </c>
      <c r="H281" s="180">
        <f t="shared" si="42"/>
        <v>81.16</v>
      </c>
      <c r="I281" s="109">
        <f t="shared" si="43"/>
        <v>170436</v>
      </c>
      <c r="J281" s="30"/>
      <c r="K281" s="59"/>
      <c r="L281" s="14"/>
      <c r="M281" s="217"/>
      <c r="N281" s="218">
        <f t="shared" si="44"/>
        <v>170436</v>
      </c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</row>
    <row r="282" spans="1:64" ht="34.5" customHeight="1">
      <c r="A282" s="202" t="s">
        <v>682</v>
      </c>
      <c r="B282" s="188" t="s">
        <v>32</v>
      </c>
      <c r="C282" s="200" t="s">
        <v>692</v>
      </c>
      <c r="D282" s="191" t="s">
        <v>693</v>
      </c>
      <c r="E282" s="195" t="s">
        <v>50</v>
      </c>
      <c r="F282" s="194">
        <v>2100</v>
      </c>
      <c r="G282" s="209">
        <v>144.05</v>
      </c>
      <c r="H282" s="180">
        <f t="shared" si="42"/>
        <v>178.95</v>
      </c>
      <c r="I282" s="109">
        <f t="shared" si="43"/>
        <v>375795</v>
      </c>
      <c r="J282" s="30"/>
      <c r="K282" s="59"/>
      <c r="L282" s="14"/>
      <c r="M282" s="217"/>
      <c r="N282" s="219">
        <f t="shared" si="44"/>
        <v>375795</v>
      </c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</row>
    <row r="283" spans="1:14" ht="14.25" customHeight="1">
      <c r="A283" s="269"/>
      <c r="B283" s="269"/>
      <c r="C283" s="269"/>
      <c r="D283" s="269"/>
      <c r="E283" s="269"/>
      <c r="F283" s="269"/>
      <c r="G283" s="269"/>
      <c r="H283" s="269"/>
      <c r="I283" s="269"/>
      <c r="K283" s="110"/>
      <c r="M283" s="213"/>
      <c r="N283" s="214"/>
    </row>
    <row r="284" spans="1:14" ht="27.75" customHeight="1">
      <c r="A284" s="270" t="s">
        <v>15</v>
      </c>
      <c r="B284" s="270"/>
      <c r="C284" s="270"/>
      <c r="D284" s="270"/>
      <c r="E284" s="270"/>
      <c r="F284" s="270"/>
      <c r="G284" s="270"/>
      <c r="H284" s="271">
        <f>SUM(I9,I34,I44,I50,I60,I80,I89,I98,I103,I111,I118,I131,I166,I175,I180,I227,I272)</f>
        <v>34276999.15</v>
      </c>
      <c r="I284" s="271"/>
      <c r="J284" s="30"/>
      <c r="M284" s="248">
        <f>SUM(M8:M280)</f>
        <v>34276999.15</v>
      </c>
      <c r="N284" s="247">
        <f>SUM(N8:N282)</f>
        <v>34276999.150000006</v>
      </c>
    </row>
    <row r="285" ht="14.25" customHeight="1">
      <c r="N285" s="11"/>
    </row>
    <row r="286" spans="1:14" ht="14.25" customHeight="1">
      <c r="A286" s="268" t="s">
        <v>723</v>
      </c>
      <c r="B286" s="268"/>
      <c r="C286" s="268"/>
      <c r="D286" s="268"/>
      <c r="E286" s="268"/>
      <c r="F286" s="268"/>
      <c r="G286" s="268"/>
      <c r="H286" s="268"/>
      <c r="I286" s="268"/>
      <c r="J286" s="268"/>
      <c r="N286" s="11"/>
    </row>
    <row r="287" spans="4:14" ht="14.25" customHeight="1">
      <c r="D287" s="2"/>
      <c r="E287" s="3"/>
      <c r="F287" s="111"/>
      <c r="G287" s="112"/>
      <c r="H287" s="112"/>
      <c r="I287" s="113"/>
      <c r="J287" s="7"/>
      <c r="N287" s="11"/>
    </row>
    <row r="288" spans="4:14" ht="14.25" customHeight="1">
      <c r="D288" s="2"/>
      <c r="E288" s="3"/>
      <c r="F288" s="111"/>
      <c r="G288" s="112"/>
      <c r="H288" s="112"/>
      <c r="I288" s="113"/>
      <c r="J288" s="7"/>
      <c r="N288" s="11"/>
    </row>
    <row r="289" spans="4:14" ht="14.25" customHeight="1">
      <c r="D289" s="2"/>
      <c r="E289" s="3"/>
      <c r="F289" s="111"/>
      <c r="G289" s="112"/>
      <c r="H289" s="112"/>
      <c r="I289" s="113"/>
      <c r="J289" s="7"/>
      <c r="N289" s="11"/>
    </row>
    <row r="290" spans="4:10" ht="14.25" customHeight="1">
      <c r="D290" s="2"/>
      <c r="E290" s="3"/>
      <c r="F290" s="111"/>
      <c r="G290" s="112"/>
      <c r="H290" s="112"/>
      <c r="I290" s="113"/>
      <c r="J290" s="7"/>
    </row>
    <row r="291" spans="1:10" ht="14.25" customHeight="1">
      <c r="A291" s="268"/>
      <c r="B291" s="268"/>
      <c r="C291" s="268"/>
      <c r="D291" s="268"/>
      <c r="E291" s="268"/>
      <c r="F291" s="268"/>
      <c r="G291" s="268"/>
      <c r="H291" s="268"/>
      <c r="I291" s="264"/>
      <c r="J291" s="264"/>
    </row>
    <row r="292" spans="1:10" ht="14.25" customHeight="1">
      <c r="A292" s="268"/>
      <c r="B292" s="268"/>
      <c r="C292" s="268"/>
      <c r="D292" s="268"/>
      <c r="E292" s="268"/>
      <c r="F292" s="268"/>
      <c r="G292" s="268"/>
      <c r="H292" s="268"/>
      <c r="I292" s="264"/>
      <c r="J292" s="264"/>
    </row>
    <row r="293" spans="1:10" ht="14.25" customHeight="1">
      <c r="A293" s="267"/>
      <c r="B293" s="267"/>
      <c r="C293" s="267"/>
      <c r="D293" s="267"/>
      <c r="E293" s="267"/>
      <c r="F293" s="267"/>
      <c r="G293" s="267"/>
      <c r="H293" s="267"/>
      <c r="I293" s="265"/>
      <c r="J293" s="265"/>
    </row>
    <row r="298" spans="1:10" ht="14.25" customHeight="1">
      <c r="A298" s="268"/>
      <c r="B298" s="268"/>
      <c r="C298" s="268"/>
      <c r="D298" s="268"/>
      <c r="E298" s="268"/>
      <c r="F298" s="268"/>
      <c r="G298" s="268"/>
      <c r="H298" s="268"/>
      <c r="I298" s="268"/>
      <c r="J298" s="268"/>
    </row>
    <row r="299" spans="1:10" ht="14.25" customHeight="1">
      <c r="A299" s="268"/>
      <c r="B299" s="268"/>
      <c r="C299" s="268"/>
      <c r="D299" s="268"/>
      <c r="E299" s="268"/>
      <c r="F299" s="268"/>
      <c r="G299" s="268"/>
      <c r="H299" s="268"/>
      <c r="I299" s="268"/>
      <c r="J299" s="268"/>
    </row>
    <row r="300" spans="1:10" ht="14.25" customHeight="1">
      <c r="A300" s="267"/>
      <c r="B300" s="267"/>
      <c r="C300" s="267"/>
      <c r="D300" s="267"/>
      <c r="E300" s="267"/>
      <c r="F300" s="267"/>
      <c r="G300" s="267"/>
      <c r="H300" s="267"/>
      <c r="I300" s="267"/>
      <c r="J300" s="267"/>
    </row>
    <row r="305" spans="1:10" ht="14.25" customHeight="1">
      <c r="A305" s="268"/>
      <c r="B305" s="268"/>
      <c r="C305" s="268"/>
      <c r="D305" s="268"/>
      <c r="E305" s="268"/>
      <c r="F305" s="268"/>
      <c r="G305" s="268"/>
      <c r="H305" s="268"/>
      <c r="I305" s="268"/>
      <c r="J305" s="268"/>
    </row>
    <row r="306" spans="1:10" ht="14.25" customHeight="1">
      <c r="A306" s="268"/>
      <c r="B306" s="268"/>
      <c r="C306" s="268"/>
      <c r="D306" s="268"/>
      <c r="E306" s="268"/>
      <c r="F306" s="268"/>
      <c r="G306" s="268"/>
      <c r="H306" s="268"/>
      <c r="I306" s="268"/>
      <c r="J306" s="268"/>
    </row>
    <row r="307" spans="1:10" ht="14.25" customHeight="1">
      <c r="A307" s="267"/>
      <c r="B307" s="267"/>
      <c r="C307" s="267"/>
      <c r="D307" s="267"/>
      <c r="E307" s="267"/>
      <c r="F307" s="267"/>
      <c r="G307" s="267"/>
      <c r="H307" s="267"/>
      <c r="I307" s="267"/>
      <c r="J307" s="267"/>
    </row>
  </sheetData>
  <sheetProtection selectLockedCells="1" selectUnlockedCells="1"/>
  <mergeCells count="72">
    <mergeCell ref="A1:B4"/>
    <mergeCell ref="C1:I1"/>
    <mergeCell ref="C2:I2"/>
    <mergeCell ref="C3:I3"/>
    <mergeCell ref="C4:D4"/>
    <mergeCell ref="E4:G4"/>
    <mergeCell ref="H4:I4"/>
    <mergeCell ref="K4:K7"/>
    <mergeCell ref="M4:N7"/>
    <mergeCell ref="A5:I5"/>
    <mergeCell ref="A6:A7"/>
    <mergeCell ref="B6:B7"/>
    <mergeCell ref="C6:C7"/>
    <mergeCell ref="D6:D7"/>
    <mergeCell ref="E6:E7"/>
    <mergeCell ref="F6:F7"/>
    <mergeCell ref="G6:G7"/>
    <mergeCell ref="A8:I8"/>
    <mergeCell ref="B9:H9"/>
    <mergeCell ref="A33:I33"/>
    <mergeCell ref="B34:H34"/>
    <mergeCell ref="A43:I43"/>
    <mergeCell ref="B44:H44"/>
    <mergeCell ref="A49:I49"/>
    <mergeCell ref="B50:H50"/>
    <mergeCell ref="A59:I59"/>
    <mergeCell ref="B60:H60"/>
    <mergeCell ref="A79:I79"/>
    <mergeCell ref="B80:H80"/>
    <mergeCell ref="A88:I88"/>
    <mergeCell ref="B89:H89"/>
    <mergeCell ref="A97:I97"/>
    <mergeCell ref="B98:H98"/>
    <mergeCell ref="A102:I102"/>
    <mergeCell ref="B103:H103"/>
    <mergeCell ref="A110:I110"/>
    <mergeCell ref="B111:H111"/>
    <mergeCell ref="A117:I117"/>
    <mergeCell ref="B118:H118"/>
    <mergeCell ref="A130:I130"/>
    <mergeCell ref="B131:H131"/>
    <mergeCell ref="A165:I165"/>
    <mergeCell ref="B166:H166"/>
    <mergeCell ref="A174:I174"/>
    <mergeCell ref="B175:H175"/>
    <mergeCell ref="A179:I179"/>
    <mergeCell ref="B180:H180"/>
    <mergeCell ref="A271:I271"/>
    <mergeCell ref="B272:H272"/>
    <mergeCell ref="A226:I226"/>
    <mergeCell ref="B227:H227"/>
    <mergeCell ref="B228:H228"/>
    <mergeCell ref="B241:H241"/>
    <mergeCell ref="B248:H248"/>
    <mergeCell ref="B253:H253"/>
    <mergeCell ref="A307:J307"/>
    <mergeCell ref="A286:J286"/>
    <mergeCell ref="A298:J298"/>
    <mergeCell ref="A299:J299"/>
    <mergeCell ref="A291:H291"/>
    <mergeCell ref="A292:H292"/>
    <mergeCell ref="A293:H293"/>
    <mergeCell ref="B132:H132"/>
    <mergeCell ref="B147:H147"/>
    <mergeCell ref="A300:J300"/>
    <mergeCell ref="A305:J305"/>
    <mergeCell ref="A306:J306"/>
    <mergeCell ref="A283:I283"/>
    <mergeCell ref="A284:G284"/>
    <mergeCell ref="H284:I284"/>
    <mergeCell ref="B266:H266"/>
    <mergeCell ref="B268:H268"/>
  </mergeCells>
  <conditionalFormatting sqref="H4">
    <cfRule type="cellIs" priority="1" dxfId="2" operator="equal" stopIfTrue="1">
      <formula>""</formula>
    </cfRule>
  </conditionalFormatting>
  <conditionalFormatting sqref="D270">
    <cfRule type="expression" priority="2" dxfId="3" stopIfTrue="1">
      <formula>I270&lt;6</formula>
    </cfRule>
  </conditionalFormatting>
  <dataValidations count="1">
    <dataValidation type="list" operator="equal" showErrorMessage="1" sqref="H4">
      <formula1>"DESONERADO - SANEAMENTO,DESONERADO - CONSTRUÇÃO E REFORMA,DESONERADO - FLUVIAIS,DESONERADO - RECAP. e PAVIMENTAÇÃO,NÃO DESONERADO - SANEAMENTO,NÃO DESONERADO - CONSTRUÇÃO E REFORMA,NÃO DESONERADO - FLUVIAIS,NÃO DESONERADO - RECAP. e PAVIMENTAÇÃO"</formula1>
    </dataValidation>
  </dataValidations>
  <printOptions horizontalCentered="1"/>
  <pageMargins left="0.31496062992125984" right="0.31496062992125984" top="0.984251968503937" bottom="0.9055118110236221" header="0.5118110236220472" footer="0.11811023622047245"/>
  <pageSetup horizontalDpi="300" verticalDpi="300" orientation="portrait" paperSize="9" scale="6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="60" zoomScaleNormal="60" zoomScaleSheetLayoutView="80" zoomScalePageLayoutView="0" workbookViewId="0" topLeftCell="A1">
      <selection activeCell="A1" sqref="A1:B3"/>
    </sheetView>
  </sheetViews>
  <sheetFormatPr defaultColWidth="8.796875" defaultRowHeight="14.25"/>
  <cols>
    <col min="1" max="1" width="6.69921875" style="0" customWidth="1"/>
    <col min="2" max="2" width="28" style="0" customWidth="1"/>
    <col min="3" max="3" width="16" style="0" customWidth="1"/>
    <col min="4" max="4" width="17.59765625" style="0" customWidth="1"/>
    <col min="5" max="5" width="18.09765625" style="0" customWidth="1"/>
    <col min="6" max="6" width="18.19921875" style="0" customWidth="1"/>
    <col min="7" max="8" width="18.59765625" style="0" customWidth="1"/>
    <col min="9" max="9" width="18.69921875" style="0" customWidth="1"/>
    <col min="10" max="10" width="18.59765625" style="0" customWidth="1"/>
    <col min="11" max="11" width="19.5" style="0" customWidth="1"/>
    <col min="12" max="12" width="0" style="0" hidden="1" customWidth="1"/>
    <col min="13" max="13" width="12.3984375" style="0" hidden="1" customWidth="1"/>
    <col min="14" max="14" width="0" style="0" hidden="1" customWidth="1"/>
    <col min="15" max="15" width="11.09765625" style="0" hidden="1" customWidth="1"/>
    <col min="16" max="19" width="0" style="0" hidden="1" customWidth="1"/>
  </cols>
  <sheetData>
    <row r="1" spans="1:11" ht="30" customHeight="1">
      <c r="A1" s="306"/>
      <c r="B1" s="306"/>
      <c r="C1" s="307" t="s">
        <v>296</v>
      </c>
      <c r="D1" s="307"/>
      <c r="E1" s="307"/>
      <c r="F1" s="307"/>
      <c r="G1" s="307"/>
      <c r="H1" s="307"/>
      <c r="I1" s="307"/>
      <c r="J1" s="307"/>
      <c r="K1" s="307"/>
    </row>
    <row r="2" spans="1:11" ht="14.25" customHeight="1">
      <c r="A2" s="306"/>
      <c r="B2" s="306"/>
      <c r="C2" s="308" t="str">
        <f>'Orçamento '!C3:I3</f>
        <v>OBRA: EXECUÇÃO DE OBRAS PARA IMPLANTAÇÃO DA AVENIDA MARGINAL</v>
      </c>
      <c r="D2" s="308"/>
      <c r="E2" s="308"/>
      <c r="F2" s="308"/>
      <c r="G2" s="308"/>
      <c r="H2" s="308"/>
      <c r="I2" s="308"/>
      <c r="J2" s="308"/>
      <c r="K2" s="308"/>
    </row>
    <row r="3" spans="1:11" ht="43.5" customHeight="1">
      <c r="A3" s="306"/>
      <c r="B3" s="306"/>
      <c r="C3" s="308"/>
      <c r="D3" s="308"/>
      <c r="E3" s="308"/>
      <c r="F3" s="308"/>
      <c r="G3" s="308"/>
      <c r="H3" s="308"/>
      <c r="I3" s="308"/>
      <c r="J3" s="308"/>
      <c r="K3" s="308"/>
    </row>
    <row r="4" spans="1:7" ht="15.75">
      <c r="A4" s="309"/>
      <c r="B4" s="309"/>
      <c r="C4" s="309"/>
      <c r="D4" s="309"/>
      <c r="E4" s="309"/>
      <c r="F4" s="309"/>
      <c r="G4" s="309"/>
    </row>
    <row r="5" spans="1:11" ht="14.25">
      <c r="A5" s="301" t="s">
        <v>7</v>
      </c>
      <c r="B5" s="301" t="s">
        <v>297</v>
      </c>
      <c r="C5" s="114" t="s">
        <v>298</v>
      </c>
      <c r="D5" s="114" t="s">
        <v>299</v>
      </c>
      <c r="E5" s="114" t="s">
        <v>300</v>
      </c>
      <c r="F5" s="114" t="s">
        <v>301</v>
      </c>
      <c r="G5" s="114" t="s">
        <v>302</v>
      </c>
      <c r="H5" s="114" t="s">
        <v>303</v>
      </c>
      <c r="I5" s="114" t="s">
        <v>304</v>
      </c>
      <c r="J5" s="114" t="s">
        <v>305</v>
      </c>
      <c r="K5" s="114" t="s">
        <v>306</v>
      </c>
    </row>
    <row r="6" spans="1:11" ht="14.25">
      <c r="A6" s="301"/>
      <c r="B6" s="301"/>
      <c r="C6" s="114" t="s">
        <v>307</v>
      </c>
      <c r="D6" s="114" t="s">
        <v>308</v>
      </c>
      <c r="E6" s="114" t="s">
        <v>308</v>
      </c>
      <c r="F6" s="114" t="s">
        <v>308</v>
      </c>
      <c r="G6" s="114" t="s">
        <v>308</v>
      </c>
      <c r="H6" s="114" t="s">
        <v>308</v>
      </c>
      <c r="I6" s="114" t="s">
        <v>308</v>
      </c>
      <c r="J6" s="114" t="s">
        <v>308</v>
      </c>
      <c r="K6" s="114" t="s">
        <v>308</v>
      </c>
    </row>
    <row r="7" spans="1:15" ht="14.25">
      <c r="A7" s="302">
        <v>1</v>
      </c>
      <c r="B7" s="303" t="str">
        <f>'Orçamento '!B9:H9</f>
        <v>Serviços Preliminares</v>
      </c>
      <c r="C7" s="115">
        <f>C9/$C$58</f>
        <v>0.10228541345341197</v>
      </c>
      <c r="D7" s="116">
        <v>0.38</v>
      </c>
      <c r="E7" s="116">
        <v>0.1</v>
      </c>
      <c r="F7" s="116">
        <v>0.1</v>
      </c>
      <c r="G7" s="116">
        <v>0.1</v>
      </c>
      <c r="H7" s="116">
        <v>0.1</v>
      </c>
      <c r="I7" s="116">
        <v>0.1</v>
      </c>
      <c r="J7" s="116">
        <v>0.1</v>
      </c>
      <c r="K7" s="116">
        <v>0.02</v>
      </c>
      <c r="M7" s="117">
        <f>SUM(D7:K7)</f>
        <v>0.9999999999999999</v>
      </c>
      <c r="O7" s="127">
        <f>27924399.19-912156</f>
        <v>27012243.19</v>
      </c>
    </row>
    <row r="8" spans="1:11" ht="14.25">
      <c r="A8" s="302"/>
      <c r="B8" s="303"/>
      <c r="C8" s="118"/>
      <c r="D8" s="128"/>
      <c r="E8" s="128"/>
      <c r="F8" s="128"/>
      <c r="G8" s="128"/>
      <c r="H8" s="128"/>
      <c r="I8" s="128"/>
      <c r="J8" s="128"/>
      <c r="K8" s="128"/>
    </row>
    <row r="9" spans="1:11" ht="14.25">
      <c r="A9" s="302"/>
      <c r="B9" s="303"/>
      <c r="C9" s="118">
        <f>'Orçamento '!I9</f>
        <v>3506037.0300000003</v>
      </c>
      <c r="D9" s="118">
        <f aca="true" t="shared" si="0" ref="D9:K9">D7*$C9</f>
        <v>1332294.0714</v>
      </c>
      <c r="E9" s="118">
        <f t="shared" si="0"/>
        <v>350603.70300000004</v>
      </c>
      <c r="F9" s="118">
        <f t="shared" si="0"/>
        <v>350603.70300000004</v>
      </c>
      <c r="G9" s="118">
        <f t="shared" si="0"/>
        <v>350603.70300000004</v>
      </c>
      <c r="H9" s="118">
        <f t="shared" si="0"/>
        <v>350603.70300000004</v>
      </c>
      <c r="I9" s="118">
        <f t="shared" si="0"/>
        <v>350603.70300000004</v>
      </c>
      <c r="J9" s="118">
        <f t="shared" si="0"/>
        <v>350603.70300000004</v>
      </c>
      <c r="K9" s="118">
        <f t="shared" si="0"/>
        <v>70120.7406</v>
      </c>
    </row>
    <row r="10" spans="1:13" ht="14.25" customHeight="1">
      <c r="A10" s="302">
        <v>2</v>
      </c>
      <c r="B10" s="303" t="str">
        <f>'Orçamento '!B34:H34</f>
        <v>Administração Local</v>
      </c>
      <c r="C10" s="115">
        <f>C12/$C$58</f>
        <v>0.04162818086133424</v>
      </c>
      <c r="D10" s="116">
        <v>0.125</v>
      </c>
      <c r="E10" s="116">
        <v>0.125</v>
      </c>
      <c r="F10" s="116">
        <v>0.125</v>
      </c>
      <c r="G10" s="116">
        <v>0.125</v>
      </c>
      <c r="H10" s="116">
        <v>0.125</v>
      </c>
      <c r="I10" s="116">
        <v>0.125</v>
      </c>
      <c r="J10" s="116">
        <v>0.125</v>
      </c>
      <c r="K10" s="116">
        <v>0.125</v>
      </c>
      <c r="M10" s="117">
        <f>SUM(D10:K10)</f>
        <v>1</v>
      </c>
    </row>
    <row r="11" spans="1:11" ht="14.25" customHeight="1">
      <c r="A11" s="302"/>
      <c r="B11" s="303"/>
      <c r="C11" s="118"/>
      <c r="D11" s="128"/>
      <c r="E11" s="128"/>
      <c r="F11" s="128"/>
      <c r="G11" s="128"/>
      <c r="H11" s="128"/>
      <c r="I11" s="128"/>
      <c r="J11" s="128"/>
      <c r="K11" s="128"/>
    </row>
    <row r="12" spans="1:11" ht="14.25" customHeight="1">
      <c r="A12" s="302"/>
      <c r="B12" s="303"/>
      <c r="C12" s="118">
        <f>'Orçamento '!I34</f>
        <v>1426889.1199999999</v>
      </c>
      <c r="D12" s="118">
        <f aca="true" t="shared" si="1" ref="D12:K12">D10*$C12</f>
        <v>178361.13999999998</v>
      </c>
      <c r="E12" s="118">
        <f t="shared" si="1"/>
        <v>178361.13999999998</v>
      </c>
      <c r="F12" s="118">
        <f t="shared" si="1"/>
        <v>178361.13999999998</v>
      </c>
      <c r="G12" s="118">
        <f t="shared" si="1"/>
        <v>178361.13999999998</v>
      </c>
      <c r="H12" s="118">
        <f t="shared" si="1"/>
        <v>178361.13999999998</v>
      </c>
      <c r="I12" s="118">
        <f t="shared" si="1"/>
        <v>178361.13999999998</v>
      </c>
      <c r="J12" s="118">
        <f t="shared" si="1"/>
        <v>178361.13999999998</v>
      </c>
      <c r="K12" s="118">
        <f t="shared" si="1"/>
        <v>178361.13999999998</v>
      </c>
    </row>
    <row r="13" spans="1:13" ht="14.25" customHeight="1">
      <c r="A13" s="302">
        <v>3</v>
      </c>
      <c r="B13" s="303" t="str">
        <f>'Orçamento '!B44:H44</f>
        <v>Projetos e Controle Tecnológico</v>
      </c>
      <c r="C13" s="115">
        <f>C15/$C$58</f>
        <v>0.0037083252079259106</v>
      </c>
      <c r="D13" s="116">
        <v>1</v>
      </c>
      <c r="E13" s="116"/>
      <c r="F13" s="119"/>
      <c r="G13" s="116"/>
      <c r="H13" s="116"/>
      <c r="I13" s="116"/>
      <c r="J13" s="116"/>
      <c r="K13" s="116"/>
      <c r="M13" s="117">
        <f>SUM(D13:K13)</f>
        <v>1</v>
      </c>
    </row>
    <row r="14" spans="1:11" ht="14.25" customHeight="1">
      <c r="A14" s="302"/>
      <c r="B14" s="303"/>
      <c r="C14" s="118"/>
      <c r="D14" s="128"/>
      <c r="E14" s="119"/>
      <c r="F14" s="119"/>
      <c r="G14" s="119"/>
      <c r="H14" s="119"/>
      <c r="I14" s="119"/>
      <c r="J14" s="119"/>
      <c r="K14" s="119"/>
    </row>
    <row r="15" spans="1:11" ht="14.25" customHeight="1">
      <c r="A15" s="302"/>
      <c r="B15" s="303"/>
      <c r="C15" s="118">
        <f>'Orçamento '!I44</f>
        <v>127110.26000000001</v>
      </c>
      <c r="D15" s="118">
        <f>D13*$C15</f>
        <v>127110.26000000001</v>
      </c>
      <c r="E15" s="118"/>
      <c r="F15" s="120"/>
      <c r="G15" s="118"/>
      <c r="H15" s="118"/>
      <c r="I15" s="118"/>
      <c r="J15" s="118"/>
      <c r="K15" s="118"/>
    </row>
    <row r="16" spans="1:13" ht="14.25" customHeight="1">
      <c r="A16" s="302">
        <v>4</v>
      </c>
      <c r="B16" s="303" t="str">
        <f>'Orçamento '!B50:H50</f>
        <v>Demolições e retiradas</v>
      </c>
      <c r="C16" s="115">
        <f>C18/$C$58</f>
        <v>0.010756277362162258</v>
      </c>
      <c r="D16" s="116">
        <v>0.3</v>
      </c>
      <c r="E16" s="116">
        <v>0.7</v>
      </c>
      <c r="F16" s="116"/>
      <c r="G16" s="119"/>
      <c r="H16" s="119"/>
      <c r="I16" s="119"/>
      <c r="J16" s="119"/>
      <c r="K16" s="119"/>
      <c r="M16" s="117">
        <f>SUM(D16:K16)</f>
        <v>1</v>
      </c>
    </row>
    <row r="17" spans="1:13" ht="14.25" customHeight="1">
      <c r="A17" s="302"/>
      <c r="B17" s="303"/>
      <c r="C17" s="118"/>
      <c r="D17" s="128"/>
      <c r="E17" s="128"/>
      <c r="F17" s="119"/>
      <c r="G17" s="119"/>
      <c r="H17" s="119"/>
      <c r="I17" s="119"/>
      <c r="J17" s="119"/>
      <c r="K17" s="119"/>
      <c r="M17" s="117"/>
    </row>
    <row r="18" spans="1:11" ht="14.25" customHeight="1">
      <c r="A18" s="302"/>
      <c r="B18" s="303"/>
      <c r="C18" s="118">
        <f>'Orçamento '!I50</f>
        <v>368692.91</v>
      </c>
      <c r="D18" s="118">
        <f>D16*$C18</f>
        <v>110607.87299999999</v>
      </c>
      <c r="E18" s="118">
        <f>E16*$C18</f>
        <v>258085.03699999995</v>
      </c>
      <c r="F18" s="118"/>
      <c r="G18" s="120"/>
      <c r="H18" s="120"/>
      <c r="I18" s="120"/>
      <c r="J18" s="120"/>
      <c r="K18" s="120"/>
    </row>
    <row r="19" spans="1:13" ht="14.25" customHeight="1">
      <c r="A19" s="302">
        <v>5</v>
      </c>
      <c r="B19" s="303" t="str">
        <f>'Orçamento '!B60:H60</f>
        <v>Drenagem de águas pluviais</v>
      </c>
      <c r="C19" s="115">
        <f>C21/$C$58</f>
        <v>0.19571145247118282</v>
      </c>
      <c r="D19" s="116">
        <v>0.05</v>
      </c>
      <c r="E19" s="116">
        <v>0.2</v>
      </c>
      <c r="F19" s="116">
        <v>0.2</v>
      </c>
      <c r="G19" s="116">
        <v>0.2</v>
      </c>
      <c r="H19" s="116">
        <v>0.2</v>
      </c>
      <c r="I19" s="116">
        <v>0.15</v>
      </c>
      <c r="J19" s="116"/>
      <c r="K19" s="116"/>
      <c r="M19" s="117">
        <f>SUM(D19:K19)</f>
        <v>1</v>
      </c>
    </row>
    <row r="20" spans="1:11" ht="14.25" customHeight="1">
      <c r="A20" s="302"/>
      <c r="B20" s="303"/>
      <c r="C20" s="118"/>
      <c r="D20" s="128"/>
      <c r="E20" s="128"/>
      <c r="F20" s="128"/>
      <c r="G20" s="128"/>
      <c r="H20" s="128"/>
      <c r="I20" s="128"/>
      <c r="J20" s="119"/>
      <c r="K20" s="119"/>
    </row>
    <row r="21" spans="1:11" ht="14.25" customHeight="1">
      <c r="A21" s="302"/>
      <c r="B21" s="303"/>
      <c r="C21" s="118">
        <f>'Orçamento '!I60</f>
        <v>6708401.289999999</v>
      </c>
      <c r="D21" s="118">
        <f aca="true" t="shared" si="2" ref="D21:I21">D19*$C21</f>
        <v>335420.0645</v>
      </c>
      <c r="E21" s="118">
        <f t="shared" si="2"/>
        <v>1341680.258</v>
      </c>
      <c r="F21" s="118">
        <f t="shared" si="2"/>
        <v>1341680.258</v>
      </c>
      <c r="G21" s="118">
        <f t="shared" si="2"/>
        <v>1341680.258</v>
      </c>
      <c r="H21" s="118">
        <f t="shared" si="2"/>
        <v>1341680.258</v>
      </c>
      <c r="I21" s="118">
        <f t="shared" si="2"/>
        <v>1006260.1934999998</v>
      </c>
      <c r="J21" s="118"/>
      <c r="K21" s="118"/>
    </row>
    <row r="22" spans="1:13" ht="14.25" customHeight="1">
      <c r="A22" s="302">
        <v>6</v>
      </c>
      <c r="B22" s="303" t="str">
        <f>'Orçamento '!B80:H80</f>
        <v>Pavimentação Asfáltica - Avenida</v>
      </c>
      <c r="C22" s="115">
        <f>C24/$C$58</f>
        <v>0.18788248299734842</v>
      </c>
      <c r="D22" s="116"/>
      <c r="E22" s="116"/>
      <c r="F22" s="116"/>
      <c r="G22" s="116">
        <v>0.35</v>
      </c>
      <c r="H22" s="116">
        <v>0.35</v>
      </c>
      <c r="I22" s="116">
        <v>0.1</v>
      </c>
      <c r="J22" s="116">
        <v>0.1</v>
      </c>
      <c r="K22" s="116">
        <v>0.1</v>
      </c>
      <c r="M22" s="117">
        <f>SUM(D22:K22)</f>
        <v>0.9999999999999999</v>
      </c>
    </row>
    <row r="23" spans="1:11" ht="14.25" customHeight="1">
      <c r="A23" s="302"/>
      <c r="B23" s="303"/>
      <c r="C23" s="118"/>
      <c r="D23" s="119"/>
      <c r="E23" s="119"/>
      <c r="F23" s="119"/>
      <c r="G23" s="128"/>
      <c r="H23" s="128"/>
      <c r="I23" s="128"/>
      <c r="J23" s="128"/>
      <c r="K23" s="128"/>
    </row>
    <row r="24" spans="1:11" ht="14.25" customHeight="1">
      <c r="A24" s="302"/>
      <c r="B24" s="303"/>
      <c r="C24" s="118">
        <f>'Orçamento '!I80</f>
        <v>6440047.710000001</v>
      </c>
      <c r="D24" s="118"/>
      <c r="E24" s="118"/>
      <c r="F24" s="118"/>
      <c r="G24" s="118">
        <f>G22*$C24</f>
        <v>2254016.6985</v>
      </c>
      <c r="H24" s="118">
        <f>H22*$C24</f>
        <v>2254016.6985</v>
      </c>
      <c r="I24" s="118">
        <f>I22*$C24</f>
        <v>644004.7710000002</v>
      </c>
      <c r="J24" s="118">
        <f>J22*$C24</f>
        <v>644004.7710000002</v>
      </c>
      <c r="K24" s="118">
        <f>K22*$C24</f>
        <v>644004.7710000002</v>
      </c>
    </row>
    <row r="25" spans="1:13" ht="14.25" customHeight="1">
      <c r="A25" s="302">
        <v>7</v>
      </c>
      <c r="B25" s="303" t="str">
        <f>'Orçamento '!B89:H89</f>
        <v>Pavimentação Asfáltica - Sobre Aduelas</v>
      </c>
      <c r="C25" s="115">
        <f>C27/$C$58</f>
        <v>0.010670944337903047</v>
      </c>
      <c r="D25" s="118"/>
      <c r="E25" s="118"/>
      <c r="F25" s="118"/>
      <c r="G25" s="119"/>
      <c r="H25" s="116">
        <v>0.6</v>
      </c>
      <c r="I25" s="116">
        <v>0.4</v>
      </c>
      <c r="J25" s="118"/>
      <c r="K25" s="118"/>
      <c r="M25" s="117">
        <f>SUM(D25:K25)</f>
        <v>1</v>
      </c>
    </row>
    <row r="26" spans="1:11" ht="14.25" customHeight="1">
      <c r="A26" s="302"/>
      <c r="B26" s="303"/>
      <c r="C26" s="118"/>
      <c r="D26" s="118"/>
      <c r="E26" s="118"/>
      <c r="F26" s="118"/>
      <c r="G26" s="119"/>
      <c r="H26" s="128"/>
      <c r="I26" s="128"/>
      <c r="J26" s="118"/>
      <c r="K26" s="118"/>
    </row>
    <row r="27" spans="1:11" ht="14.25" customHeight="1">
      <c r="A27" s="302"/>
      <c r="B27" s="303"/>
      <c r="C27" s="118">
        <f>'Orçamento '!I89</f>
        <v>365767.95000000007</v>
      </c>
      <c r="D27" s="118"/>
      <c r="E27" s="118"/>
      <c r="F27" s="118"/>
      <c r="G27" s="120"/>
      <c r="H27" s="118">
        <f>H25*$C27</f>
        <v>219460.77000000005</v>
      </c>
      <c r="I27" s="118">
        <f>I25*$C27</f>
        <v>146307.18000000002</v>
      </c>
      <c r="J27" s="118"/>
      <c r="K27" s="118"/>
    </row>
    <row r="28" spans="1:13" ht="14.25" customHeight="1">
      <c r="A28" s="302">
        <v>8</v>
      </c>
      <c r="B28" s="303" t="str">
        <f>'Orçamento '!B98:H98</f>
        <v>Recapeamento Asfáltico</v>
      </c>
      <c r="C28" s="115">
        <f>C30/$C$58</f>
        <v>0.01797291872908892</v>
      </c>
      <c r="D28" s="118"/>
      <c r="E28" s="118"/>
      <c r="F28" s="118"/>
      <c r="G28" s="118"/>
      <c r="H28" s="116">
        <v>0.4</v>
      </c>
      <c r="I28" s="116">
        <v>0.6</v>
      </c>
      <c r="J28" s="116"/>
      <c r="K28" s="118"/>
      <c r="M28" s="117">
        <f>SUM(D28:K28)</f>
        <v>1</v>
      </c>
    </row>
    <row r="29" spans="1:11" ht="14.25" customHeight="1">
      <c r="A29" s="302"/>
      <c r="B29" s="303"/>
      <c r="C29" s="118"/>
      <c r="D29" s="118"/>
      <c r="E29" s="118"/>
      <c r="F29" s="118"/>
      <c r="G29" s="118"/>
      <c r="H29" s="128"/>
      <c r="I29" s="128"/>
      <c r="J29" s="119"/>
      <c r="K29" s="118"/>
    </row>
    <row r="30" spans="1:11" ht="14.25" customHeight="1">
      <c r="A30" s="302"/>
      <c r="B30" s="303"/>
      <c r="C30" s="118">
        <f>'Orçamento '!I98</f>
        <v>616057.72</v>
      </c>
      <c r="D30" s="118"/>
      <c r="E30" s="118"/>
      <c r="F30" s="118"/>
      <c r="G30" s="118"/>
      <c r="H30" s="118">
        <f>H28*$C30</f>
        <v>246423.088</v>
      </c>
      <c r="I30" s="118">
        <f>I28*$C30</f>
        <v>369634.632</v>
      </c>
      <c r="J30" s="118"/>
      <c r="K30" s="118"/>
    </row>
    <row r="31" spans="1:13" ht="14.25" customHeight="1">
      <c r="A31" s="302">
        <v>9</v>
      </c>
      <c r="B31" s="303" t="str">
        <f>'Orçamento '!B103:H103</f>
        <v>Passeio </v>
      </c>
      <c r="C31" s="115">
        <f>C33/$C$58</f>
        <v>0.04174425257410552</v>
      </c>
      <c r="D31" s="118"/>
      <c r="E31" s="118"/>
      <c r="F31" s="118"/>
      <c r="G31" s="118"/>
      <c r="H31" s="116">
        <v>0.6</v>
      </c>
      <c r="I31" s="116">
        <v>0.3</v>
      </c>
      <c r="J31" s="116">
        <v>0.1</v>
      </c>
      <c r="K31" s="116"/>
      <c r="M31" s="117">
        <f>SUM(D31:K31)</f>
        <v>0.9999999999999999</v>
      </c>
    </row>
    <row r="32" spans="1:11" ht="14.25" customHeight="1">
      <c r="A32" s="302"/>
      <c r="B32" s="303"/>
      <c r="C32" s="118"/>
      <c r="D32" s="118"/>
      <c r="E32" s="118"/>
      <c r="F32" s="118"/>
      <c r="G32" s="118"/>
      <c r="H32" s="128"/>
      <c r="I32" s="128"/>
      <c r="J32" s="128"/>
      <c r="K32" s="119"/>
    </row>
    <row r="33" spans="1:11" ht="14.25" customHeight="1">
      <c r="A33" s="302"/>
      <c r="B33" s="303"/>
      <c r="C33" s="118">
        <f>'Orçamento '!I103</f>
        <v>1430867.7100000002</v>
      </c>
      <c r="D33" s="118"/>
      <c r="E33" s="118"/>
      <c r="F33" s="118"/>
      <c r="G33" s="118"/>
      <c r="H33" s="118">
        <f>H31*$C33</f>
        <v>858520.626</v>
      </c>
      <c r="I33" s="118">
        <f>I31*$C33</f>
        <v>429260.313</v>
      </c>
      <c r="J33" s="118">
        <f>J31*$C33</f>
        <v>143086.77100000004</v>
      </c>
      <c r="K33" s="118"/>
    </row>
    <row r="34" spans="1:13" ht="14.25" customHeight="1">
      <c r="A34" s="302">
        <v>10</v>
      </c>
      <c r="B34" s="303" t="str">
        <f>'Orçamento '!B111:H111</f>
        <v>Proteção e fechamentos</v>
      </c>
      <c r="C34" s="115">
        <f>C36/$C$58</f>
        <v>0.046667110297489385</v>
      </c>
      <c r="D34" s="116">
        <v>0.2</v>
      </c>
      <c r="E34" s="116">
        <v>0.3</v>
      </c>
      <c r="F34" s="116">
        <v>0.3</v>
      </c>
      <c r="G34" s="116">
        <v>0.2</v>
      </c>
      <c r="H34" s="119"/>
      <c r="I34" s="119"/>
      <c r="J34" s="119"/>
      <c r="K34" s="119"/>
      <c r="M34" s="117">
        <f>SUM(D34:K34)</f>
        <v>1</v>
      </c>
    </row>
    <row r="35" spans="1:13" ht="14.25" customHeight="1">
      <c r="A35" s="302"/>
      <c r="B35" s="303"/>
      <c r="C35" s="118"/>
      <c r="D35" s="128"/>
      <c r="E35" s="128"/>
      <c r="F35" s="128"/>
      <c r="G35" s="128"/>
      <c r="H35" s="119"/>
      <c r="I35" s="119"/>
      <c r="J35" s="119"/>
      <c r="K35" s="119"/>
      <c r="M35" s="117"/>
    </row>
    <row r="36" spans="1:11" ht="14.25" customHeight="1">
      <c r="A36" s="302"/>
      <c r="B36" s="303"/>
      <c r="C36" s="118">
        <f>'Orçamento '!I111</f>
        <v>1599608.4999999998</v>
      </c>
      <c r="D36" s="118">
        <f>D34*$C36</f>
        <v>319921.69999999995</v>
      </c>
      <c r="E36" s="118">
        <f>E34*$C36</f>
        <v>479882.54999999993</v>
      </c>
      <c r="F36" s="118">
        <f>F34*$C36</f>
        <v>479882.54999999993</v>
      </c>
      <c r="G36" s="118">
        <f>G34*$C36</f>
        <v>319921.69999999995</v>
      </c>
      <c r="H36" s="118"/>
      <c r="I36" s="118"/>
      <c r="J36" s="118"/>
      <c r="K36" s="118"/>
    </row>
    <row r="37" spans="1:13" ht="14.25" customHeight="1">
      <c r="A37" s="302">
        <v>11</v>
      </c>
      <c r="B37" s="303" t="str">
        <f>'Orçamento '!B118:H118</f>
        <v>Sinalização Viária</v>
      </c>
      <c r="C37" s="115">
        <f>C39/$C$58</f>
        <v>0.04202749352987045</v>
      </c>
      <c r="D37" s="118"/>
      <c r="E37" s="118"/>
      <c r="F37" s="118"/>
      <c r="G37" s="118"/>
      <c r="H37" s="118"/>
      <c r="I37" s="118"/>
      <c r="J37" s="116">
        <v>0.4</v>
      </c>
      <c r="K37" s="116">
        <v>0.6</v>
      </c>
      <c r="M37" s="117">
        <f>SUM(D37:K37)</f>
        <v>1</v>
      </c>
    </row>
    <row r="38" spans="1:11" ht="14.25" customHeight="1">
      <c r="A38" s="302"/>
      <c r="B38" s="303"/>
      <c r="C38" s="118"/>
      <c r="D38" s="118"/>
      <c r="E38" s="118"/>
      <c r="F38" s="118"/>
      <c r="G38" s="118"/>
      <c r="H38" s="118"/>
      <c r="I38" s="118"/>
      <c r="J38" s="128"/>
      <c r="K38" s="128"/>
    </row>
    <row r="39" spans="1:11" ht="14.25" customHeight="1">
      <c r="A39" s="302"/>
      <c r="B39" s="303"/>
      <c r="C39" s="118">
        <f>'Orçamento '!I118</f>
        <v>1440576.3599999999</v>
      </c>
      <c r="D39" s="118"/>
      <c r="E39" s="118"/>
      <c r="F39" s="118"/>
      <c r="G39" s="118"/>
      <c r="H39" s="118"/>
      <c r="I39" s="118"/>
      <c r="J39" s="118">
        <f>J37*$C39</f>
        <v>576230.544</v>
      </c>
      <c r="K39" s="118">
        <f>K37*$C39</f>
        <v>864345.8159999999</v>
      </c>
    </row>
    <row r="40" spans="1:13" ht="14.25" customHeight="1">
      <c r="A40" s="302">
        <v>12</v>
      </c>
      <c r="B40" s="303" t="str">
        <f>'Orçamento '!B131:H131</f>
        <v>Iluminação </v>
      </c>
      <c r="C40" s="115">
        <f>C42/$C$58</f>
        <v>0.010027500613337676</v>
      </c>
      <c r="D40" s="118"/>
      <c r="E40" s="118"/>
      <c r="F40" s="118"/>
      <c r="G40" s="116">
        <v>0.6</v>
      </c>
      <c r="H40" s="116">
        <v>0.3</v>
      </c>
      <c r="I40" s="116">
        <v>0.1</v>
      </c>
      <c r="J40" s="116"/>
      <c r="K40" s="116"/>
      <c r="M40" s="117">
        <f>SUM(D40:K40)</f>
        <v>0.9999999999999999</v>
      </c>
    </row>
    <row r="41" spans="1:11" ht="14.25" customHeight="1">
      <c r="A41" s="302"/>
      <c r="B41" s="303"/>
      <c r="C41" s="118"/>
      <c r="D41" s="118"/>
      <c r="E41" s="118"/>
      <c r="F41" s="118"/>
      <c r="G41" s="128"/>
      <c r="H41" s="128"/>
      <c r="I41" s="128"/>
      <c r="J41" s="119"/>
      <c r="K41" s="119"/>
    </row>
    <row r="42" spans="1:11" ht="14.25" customHeight="1">
      <c r="A42" s="302"/>
      <c r="B42" s="303"/>
      <c r="C42" s="118">
        <f>'Orçamento '!I131</f>
        <v>343712.63</v>
      </c>
      <c r="D42" s="118"/>
      <c r="E42" s="118"/>
      <c r="F42" s="118"/>
      <c r="G42" s="118">
        <f>G40*$C42</f>
        <v>206227.578</v>
      </c>
      <c r="H42" s="118">
        <f>H40*$C42</f>
        <v>103113.789</v>
      </c>
      <c r="I42" s="118">
        <f>I40*$C42</f>
        <v>34371.263</v>
      </c>
      <c r="J42" s="118"/>
      <c r="K42" s="118"/>
    </row>
    <row r="43" spans="1:13" ht="14.25" customHeight="1">
      <c r="A43" s="302">
        <v>13</v>
      </c>
      <c r="B43" s="303" t="str">
        <f>'Orçamento '!B166:H166</f>
        <v>Muro de pedra</v>
      </c>
      <c r="C43" s="115">
        <f>C45/$C$58</f>
        <v>0.029495985794310706</v>
      </c>
      <c r="D43" s="118"/>
      <c r="E43" s="116">
        <v>0.2</v>
      </c>
      <c r="F43" s="116">
        <v>0.3</v>
      </c>
      <c r="G43" s="116">
        <v>0.2</v>
      </c>
      <c r="H43" s="116">
        <v>0.2</v>
      </c>
      <c r="I43" s="116">
        <v>0.1</v>
      </c>
      <c r="J43" s="118"/>
      <c r="K43" s="118"/>
      <c r="M43" s="117">
        <f>SUM(D43:K43)</f>
        <v>0.9999999999999999</v>
      </c>
    </row>
    <row r="44" spans="1:13" ht="14.25" customHeight="1">
      <c r="A44" s="302"/>
      <c r="B44" s="303"/>
      <c r="C44" s="118"/>
      <c r="D44" s="118"/>
      <c r="E44" s="128"/>
      <c r="F44" s="128"/>
      <c r="G44" s="128"/>
      <c r="H44" s="128"/>
      <c r="I44" s="128"/>
      <c r="J44" s="118"/>
      <c r="K44" s="118"/>
      <c r="M44" s="117"/>
    </row>
    <row r="45" spans="1:13" ht="14.25" customHeight="1">
      <c r="A45" s="302"/>
      <c r="B45" s="303"/>
      <c r="C45" s="118">
        <f>'Orçamento '!I166</f>
        <v>1011033.8800000001</v>
      </c>
      <c r="D45" s="118"/>
      <c r="E45" s="118">
        <f>E43*$C45</f>
        <v>202206.77600000004</v>
      </c>
      <c r="F45" s="118">
        <f>F43*$C45</f>
        <v>303310.16400000005</v>
      </c>
      <c r="G45" s="118">
        <f>G43*$C45</f>
        <v>202206.77600000004</v>
      </c>
      <c r="H45" s="118">
        <f>H43*$C45</f>
        <v>202206.77600000004</v>
      </c>
      <c r="I45" s="118">
        <f>I43*$C45</f>
        <v>101103.38800000002</v>
      </c>
      <c r="J45" s="118"/>
      <c r="K45" s="118"/>
      <c r="M45" s="117"/>
    </row>
    <row r="46" spans="1:13" ht="14.25" customHeight="1">
      <c r="A46" s="302">
        <v>14</v>
      </c>
      <c r="B46" s="303" t="str">
        <f>'Orçamento '!B175:H175</f>
        <v>Concreto projetado</v>
      </c>
      <c r="C46" s="115">
        <f>C48/$C$58</f>
        <v>0.10632343175817362</v>
      </c>
      <c r="D46" s="118"/>
      <c r="E46" s="116">
        <v>0.2</v>
      </c>
      <c r="F46" s="116">
        <v>0.2</v>
      </c>
      <c r="G46" s="116">
        <v>0.2</v>
      </c>
      <c r="H46" s="116">
        <v>0.2</v>
      </c>
      <c r="I46" s="116">
        <v>0.2</v>
      </c>
      <c r="J46" s="116"/>
      <c r="K46" s="116"/>
      <c r="M46" s="117">
        <f>SUM(D46:K46)</f>
        <v>1</v>
      </c>
    </row>
    <row r="47" spans="1:11" ht="14.25" customHeight="1">
      <c r="A47" s="302"/>
      <c r="B47" s="303"/>
      <c r="C47" s="118"/>
      <c r="D47" s="118"/>
      <c r="E47" s="128"/>
      <c r="F47" s="128"/>
      <c r="G47" s="128"/>
      <c r="H47" s="128"/>
      <c r="I47" s="128"/>
      <c r="J47" s="119"/>
      <c r="K47" s="119"/>
    </row>
    <row r="48" spans="1:11" ht="14.25" customHeight="1">
      <c r="A48" s="302"/>
      <c r="B48" s="303"/>
      <c r="C48" s="118">
        <f>'Orçamento '!I175</f>
        <v>3644448.1799999997</v>
      </c>
      <c r="D48" s="118"/>
      <c r="E48" s="118">
        <f>E46*$C48</f>
        <v>728889.6359999999</v>
      </c>
      <c r="F48" s="118">
        <f>F46*$C48</f>
        <v>728889.6359999999</v>
      </c>
      <c r="G48" s="118">
        <f>G46*$C48</f>
        <v>728889.6359999999</v>
      </c>
      <c r="H48" s="118">
        <f>H46*$C48</f>
        <v>728889.6359999999</v>
      </c>
      <c r="I48" s="118">
        <f>I46*$C48</f>
        <v>728889.6359999999</v>
      </c>
      <c r="J48" s="120"/>
      <c r="K48" s="120"/>
    </row>
    <row r="49" spans="1:13" ht="14.25" customHeight="1">
      <c r="A49" s="302">
        <v>15</v>
      </c>
      <c r="B49" s="303" t="str">
        <f>'Orçamento '!B180:H180</f>
        <v>Serviços Complementares</v>
      </c>
      <c r="C49" s="115">
        <f>C51/$C$58</f>
        <v>0.014690438267260044</v>
      </c>
      <c r="D49" s="118"/>
      <c r="E49" s="118"/>
      <c r="F49" s="118"/>
      <c r="G49" s="118"/>
      <c r="H49" s="116">
        <v>0.2</v>
      </c>
      <c r="I49" s="116">
        <v>0.2</v>
      </c>
      <c r="J49" s="116">
        <v>0.4</v>
      </c>
      <c r="K49" s="116">
        <v>0.2</v>
      </c>
      <c r="M49" s="117">
        <f>SUM(D49:K49)</f>
        <v>1</v>
      </c>
    </row>
    <row r="50" spans="1:11" ht="14.25" customHeight="1">
      <c r="A50" s="302"/>
      <c r="B50" s="303"/>
      <c r="C50" s="118"/>
      <c r="D50" s="118"/>
      <c r="E50" s="118"/>
      <c r="F50" s="118"/>
      <c r="G50" s="118"/>
      <c r="H50" s="128"/>
      <c r="I50" s="128"/>
      <c r="J50" s="128"/>
      <c r="K50" s="128"/>
    </row>
    <row r="51" spans="1:11" ht="14.25" customHeight="1">
      <c r="A51" s="302"/>
      <c r="B51" s="303"/>
      <c r="C51" s="118">
        <f>'Orçamento '!I180</f>
        <v>503544.13999999996</v>
      </c>
      <c r="D51" s="118"/>
      <c r="E51" s="118"/>
      <c r="F51" s="118"/>
      <c r="G51" s="118"/>
      <c r="H51" s="118">
        <f>H49*$C51</f>
        <v>100708.828</v>
      </c>
      <c r="I51" s="118">
        <f>I49*$C51</f>
        <v>100708.828</v>
      </c>
      <c r="J51" s="118">
        <f>J49*$C51</f>
        <v>201417.656</v>
      </c>
      <c r="K51" s="118">
        <f>K49*$C51</f>
        <v>100708.828</v>
      </c>
    </row>
    <row r="52" spans="1:13" ht="14.25" customHeight="1">
      <c r="A52" s="302">
        <v>16</v>
      </c>
      <c r="B52" s="303" t="str">
        <f>'Orçamento '!B227:H227</f>
        <v>Pontes</v>
      </c>
      <c r="C52" s="115">
        <f>C54/$C$58</f>
        <v>0.09253566265003685</v>
      </c>
      <c r="D52" s="118"/>
      <c r="E52" s="116">
        <v>0.1</v>
      </c>
      <c r="F52" s="116">
        <v>0.1</v>
      </c>
      <c r="G52" s="116">
        <v>0.2</v>
      </c>
      <c r="H52" s="116">
        <v>0.2</v>
      </c>
      <c r="I52" s="116">
        <v>0.2</v>
      </c>
      <c r="J52" s="116">
        <v>0.2</v>
      </c>
      <c r="K52" s="116"/>
      <c r="M52" s="117">
        <f>SUM(D52:K52)</f>
        <v>1</v>
      </c>
    </row>
    <row r="53" spans="1:13" ht="14.25" customHeight="1">
      <c r="A53" s="302"/>
      <c r="B53" s="303"/>
      <c r="C53" s="118"/>
      <c r="D53" s="118"/>
      <c r="E53" s="128"/>
      <c r="F53" s="128"/>
      <c r="G53" s="128"/>
      <c r="H53" s="128"/>
      <c r="I53" s="128"/>
      <c r="J53" s="128"/>
      <c r="K53" s="119"/>
      <c r="M53" s="117"/>
    </row>
    <row r="54" spans="1:11" ht="14.25" customHeight="1">
      <c r="A54" s="302"/>
      <c r="B54" s="303"/>
      <c r="C54" s="118">
        <f>'Orçamento '!I227</f>
        <v>3171844.8299999996</v>
      </c>
      <c r="D54" s="118"/>
      <c r="E54" s="118">
        <f aca="true" t="shared" si="3" ref="E54:J54">E52*$C54</f>
        <v>317184.483</v>
      </c>
      <c r="F54" s="118">
        <f t="shared" si="3"/>
        <v>317184.483</v>
      </c>
      <c r="G54" s="118">
        <f t="shared" si="3"/>
        <v>634368.966</v>
      </c>
      <c r="H54" s="118">
        <f t="shared" si="3"/>
        <v>634368.966</v>
      </c>
      <c r="I54" s="118">
        <f t="shared" si="3"/>
        <v>634368.966</v>
      </c>
      <c r="J54" s="118">
        <f t="shared" si="3"/>
        <v>634368.966</v>
      </c>
      <c r="K54" s="118"/>
    </row>
    <row r="55" spans="1:13" ht="14.25" customHeight="1">
      <c r="A55" s="302">
        <v>17</v>
      </c>
      <c r="B55" s="303" t="str">
        <f>'Orçamento '!B272:H272</f>
        <v>Rede de água e esgoto SABESP</v>
      </c>
      <c r="C55" s="115">
        <f>C57/$C$58</f>
        <v>0.0458721290950582</v>
      </c>
      <c r="D55" s="119"/>
      <c r="E55" s="116"/>
      <c r="F55" s="116">
        <v>0.4</v>
      </c>
      <c r="G55" s="116">
        <v>0.3</v>
      </c>
      <c r="H55" s="116">
        <v>0.3</v>
      </c>
      <c r="I55" s="116"/>
      <c r="J55" s="116"/>
      <c r="K55" s="116"/>
      <c r="M55" s="117">
        <f>SUM(D55:K55)</f>
        <v>1</v>
      </c>
    </row>
    <row r="56" spans="1:11" ht="14.25" customHeight="1">
      <c r="A56" s="302"/>
      <c r="B56" s="303"/>
      <c r="C56" s="118"/>
      <c r="D56" s="119"/>
      <c r="E56" s="119"/>
      <c r="F56" s="128"/>
      <c r="G56" s="128"/>
      <c r="H56" s="128"/>
      <c r="I56" s="119"/>
      <c r="J56" s="119"/>
      <c r="K56" s="119"/>
    </row>
    <row r="57" spans="1:11" ht="14.25" customHeight="1">
      <c r="A57" s="302"/>
      <c r="B57" s="303"/>
      <c r="C57" s="118">
        <f>'Orçamento '!I272</f>
        <v>1572358.9300000002</v>
      </c>
      <c r="D57" s="120"/>
      <c r="E57" s="118"/>
      <c r="F57" s="118">
        <f>F55*$C57</f>
        <v>628943.5720000002</v>
      </c>
      <c r="G57" s="118">
        <f>G55*$C57</f>
        <v>471707.679</v>
      </c>
      <c r="H57" s="118">
        <f>H55*$C57</f>
        <v>471707.679</v>
      </c>
      <c r="I57" s="120"/>
      <c r="J57" s="118"/>
      <c r="K57" s="118"/>
    </row>
    <row r="58" spans="1:11" ht="14.25">
      <c r="A58" s="304" t="s">
        <v>309</v>
      </c>
      <c r="B58" s="304"/>
      <c r="C58" s="114">
        <f>C24+C21+C12+C15+C18+C9+C57+C27+C30+C33+C36+C39+C42+C45+C48+C51+C54</f>
        <v>34276999.15</v>
      </c>
      <c r="D58" s="121"/>
      <c r="E58" s="121"/>
      <c r="F58" s="121"/>
      <c r="G58" s="121"/>
      <c r="H58" s="121"/>
      <c r="I58" s="121"/>
      <c r="J58" s="121"/>
      <c r="K58" s="121"/>
    </row>
    <row r="59" spans="1:11" ht="14.25" customHeight="1">
      <c r="A59" s="305" t="s">
        <v>310</v>
      </c>
      <c r="B59" s="305"/>
      <c r="C59" s="129" t="s">
        <v>314</v>
      </c>
      <c r="D59" s="123">
        <f>(D24+D21+D15+D12+D9+D57+D27+D30+D33+D36+D39+D42+D45+D48+D51+D54+D18)</f>
        <v>2403715.1089</v>
      </c>
      <c r="E59" s="123">
        <f aca="true" t="shared" si="4" ref="E59:K59">(E24+E21+E15+E12+E9+E57+E27+E30+E33+E36+E39+E42+E45+E48+E51+E54+E18)</f>
        <v>3856893.5829999996</v>
      </c>
      <c r="F59" s="123">
        <f t="shared" si="4"/>
        <v>4328855.505999999</v>
      </c>
      <c r="G59" s="123">
        <f t="shared" si="4"/>
        <v>6687984.1345</v>
      </c>
      <c r="H59" s="123">
        <f t="shared" si="4"/>
        <v>7690061.9575</v>
      </c>
      <c r="I59" s="123">
        <f t="shared" si="4"/>
        <v>4723874.013499999</v>
      </c>
      <c r="J59" s="123">
        <f t="shared" si="4"/>
        <v>2728073.551</v>
      </c>
      <c r="K59" s="123">
        <f t="shared" si="4"/>
        <v>1857541.2956</v>
      </c>
    </row>
    <row r="60" spans="1:11" ht="14.25">
      <c r="A60" s="305"/>
      <c r="B60" s="305"/>
      <c r="C60" s="122" t="s">
        <v>312</v>
      </c>
      <c r="D60" s="123">
        <f>D59</f>
        <v>2403715.1089</v>
      </c>
      <c r="E60" s="123">
        <f aca="true" t="shared" si="5" ref="E60:K60">E59+D60</f>
        <v>6260608.6919</v>
      </c>
      <c r="F60" s="123">
        <f t="shared" si="5"/>
        <v>10589464.1979</v>
      </c>
      <c r="G60" s="123">
        <f t="shared" si="5"/>
        <v>17277448.332399998</v>
      </c>
      <c r="H60" s="123">
        <f t="shared" si="5"/>
        <v>24967510.289899997</v>
      </c>
      <c r="I60" s="123">
        <f t="shared" si="5"/>
        <v>29691384.303399995</v>
      </c>
      <c r="J60" s="123">
        <f t="shared" si="5"/>
        <v>32419457.854399994</v>
      </c>
      <c r="K60" s="123">
        <f t="shared" si="5"/>
        <v>34276999.14999999</v>
      </c>
    </row>
    <row r="61" spans="1:11" ht="14.25">
      <c r="A61" s="301" t="s">
        <v>313</v>
      </c>
      <c r="B61" s="301"/>
      <c r="C61" s="122" t="s">
        <v>311</v>
      </c>
      <c r="D61" s="115">
        <f aca="true" t="shared" si="6" ref="D61:K61">D59/$C$58</f>
        <v>0.07012618281959493</v>
      </c>
      <c r="E61" s="115">
        <f t="shared" si="6"/>
        <v>0.11252133146550548</v>
      </c>
      <c r="F61" s="115">
        <f t="shared" si="6"/>
        <v>0.12629038752944624</v>
      </c>
      <c r="G61" s="115">
        <f t="shared" si="6"/>
        <v>0.19511580069283865</v>
      </c>
      <c r="H61" s="115">
        <f t="shared" si="6"/>
        <v>0.22435050174163218</v>
      </c>
      <c r="I61" s="115">
        <f t="shared" si="6"/>
        <v>0.1378146900441254</v>
      </c>
      <c r="J61" s="115">
        <f t="shared" si="6"/>
        <v>0.07958904275901293</v>
      </c>
      <c r="K61" s="115">
        <f t="shared" si="6"/>
        <v>0.05419206294784414</v>
      </c>
    </row>
    <row r="62" spans="1:11" ht="14.25">
      <c r="A62" s="301"/>
      <c r="B62" s="301"/>
      <c r="C62" s="122" t="s">
        <v>312</v>
      </c>
      <c r="D62" s="121">
        <f>D61</f>
        <v>0.07012618281959493</v>
      </c>
      <c r="E62" s="121">
        <f aca="true" t="shared" si="7" ref="E62:K62">E61+D62</f>
        <v>0.1826475142851004</v>
      </c>
      <c r="F62" s="121">
        <f t="shared" si="7"/>
        <v>0.3089379018145466</v>
      </c>
      <c r="G62" s="121">
        <f t="shared" si="7"/>
        <v>0.5040537025073852</v>
      </c>
      <c r="H62" s="121">
        <f t="shared" si="7"/>
        <v>0.7284042042490174</v>
      </c>
      <c r="I62" s="121">
        <f t="shared" si="7"/>
        <v>0.8662188942931428</v>
      </c>
      <c r="J62" s="121">
        <f t="shared" si="7"/>
        <v>0.9458079370521557</v>
      </c>
      <c r="K62" s="121">
        <f t="shared" si="7"/>
        <v>0.9999999999999999</v>
      </c>
    </row>
    <row r="63" spans="1:11" ht="14.25">
      <c r="A63" s="124"/>
      <c r="B63" s="125"/>
      <c r="C63" s="126"/>
      <c r="D63" s="126"/>
      <c r="E63" s="126"/>
      <c r="F63" s="126"/>
      <c r="G63" s="126"/>
      <c r="H63" s="126"/>
      <c r="I63" s="126"/>
      <c r="J63" s="126"/>
      <c r="K63" s="126"/>
    </row>
    <row r="65" spans="8:11" ht="15" customHeight="1">
      <c r="H65" s="268" t="s">
        <v>724</v>
      </c>
      <c r="I65" s="268"/>
      <c r="J65" s="268"/>
      <c r="K65" s="268"/>
    </row>
    <row r="66" spans="8:11" ht="14.25">
      <c r="H66" s="1"/>
      <c r="I66" s="2"/>
      <c r="J66" s="2"/>
      <c r="K66" s="2"/>
    </row>
    <row r="67" spans="8:11" ht="14.25">
      <c r="H67" s="1"/>
      <c r="I67" s="2"/>
      <c r="J67" s="2"/>
      <c r="K67" s="2"/>
    </row>
    <row r="68" spans="8:11" ht="14.25">
      <c r="H68" s="1"/>
      <c r="I68" s="2"/>
      <c r="J68" s="2"/>
      <c r="K68" s="2"/>
    </row>
    <row r="69" spans="8:11" ht="14.25">
      <c r="H69" s="1"/>
      <c r="I69" s="2"/>
      <c r="J69" s="2"/>
      <c r="K69" s="2"/>
    </row>
    <row r="70" spans="2:11" ht="15">
      <c r="B70" s="268"/>
      <c r="C70" s="268"/>
      <c r="D70" s="268"/>
      <c r="E70" s="264"/>
      <c r="F70" s="130"/>
      <c r="G70" s="130"/>
      <c r="H70" s="130"/>
      <c r="I70" s="130"/>
      <c r="J70" s="130"/>
      <c r="K70" s="130"/>
    </row>
    <row r="71" spans="2:11" ht="15">
      <c r="B71" s="268"/>
      <c r="C71" s="268"/>
      <c r="D71" s="268"/>
      <c r="E71" s="264"/>
      <c r="F71" s="130"/>
      <c r="G71" s="130"/>
      <c r="H71" s="130"/>
      <c r="I71" s="130"/>
      <c r="J71" s="130"/>
      <c r="K71" s="130"/>
    </row>
    <row r="72" spans="2:11" ht="15">
      <c r="B72" s="267"/>
      <c r="C72" s="267"/>
      <c r="D72" s="267"/>
      <c r="E72" s="265"/>
      <c r="F72" s="131"/>
      <c r="G72" s="131"/>
      <c r="H72" s="131"/>
      <c r="I72" s="131"/>
      <c r="J72" s="131"/>
      <c r="K72" s="131"/>
    </row>
    <row r="73" spans="4:11" ht="14.25">
      <c r="D73" s="1"/>
      <c r="E73" s="2"/>
      <c r="F73" s="2"/>
      <c r="G73" s="3"/>
      <c r="H73" s="2"/>
      <c r="I73" s="4"/>
      <c r="J73" s="5"/>
      <c r="K73" s="6"/>
    </row>
    <row r="74" spans="4:11" ht="14.25">
      <c r="D74" s="1"/>
      <c r="E74" s="2"/>
      <c r="F74" s="2"/>
      <c r="G74" s="3"/>
      <c r="H74" s="2"/>
      <c r="I74" s="4"/>
      <c r="J74" s="5"/>
      <c r="K74" s="6"/>
    </row>
    <row r="75" spans="4:11" ht="14.25">
      <c r="D75" s="1"/>
      <c r="E75" s="2"/>
      <c r="F75" s="2"/>
      <c r="G75" s="3"/>
      <c r="H75" s="2"/>
      <c r="I75" s="4"/>
      <c r="J75" s="5"/>
      <c r="K75" s="6"/>
    </row>
    <row r="76" spans="4:11" ht="14.25">
      <c r="D76" s="1"/>
      <c r="E76" s="2"/>
      <c r="F76" s="2"/>
      <c r="G76" s="3"/>
      <c r="H76" s="2"/>
      <c r="I76" s="4"/>
      <c r="J76" s="5"/>
      <c r="K76" s="6"/>
    </row>
    <row r="77" spans="4:11" ht="15">
      <c r="D77" s="130"/>
      <c r="E77" s="130"/>
      <c r="F77" s="130"/>
      <c r="G77" s="130"/>
      <c r="H77" s="130"/>
      <c r="I77" s="130"/>
      <c r="J77" s="130"/>
      <c r="K77" s="130"/>
    </row>
    <row r="78" spans="4:11" ht="15">
      <c r="D78" s="130"/>
      <c r="E78" s="130"/>
      <c r="F78" s="130"/>
      <c r="G78" s="130"/>
      <c r="H78" s="130"/>
      <c r="I78" s="130"/>
      <c r="J78" s="130"/>
      <c r="K78" s="130"/>
    </row>
    <row r="79" spans="4:11" ht="15">
      <c r="D79" s="131"/>
      <c r="E79" s="131"/>
      <c r="F79" s="131"/>
      <c r="G79" s="131"/>
      <c r="H79" s="131"/>
      <c r="I79" s="131"/>
      <c r="J79" s="131"/>
      <c r="K79" s="131"/>
    </row>
    <row r="80" spans="4:11" ht="14.25">
      <c r="D80" s="1"/>
      <c r="E80" s="2"/>
      <c r="F80" s="2"/>
      <c r="G80" s="3"/>
      <c r="H80" s="2"/>
      <c r="I80" s="4"/>
      <c r="J80" s="5"/>
      <c r="K80" s="6"/>
    </row>
    <row r="81" spans="4:11" ht="14.25">
      <c r="D81" s="1"/>
      <c r="E81" s="2"/>
      <c r="F81" s="2"/>
      <c r="G81" s="3"/>
      <c r="H81" s="2"/>
      <c r="I81" s="4"/>
      <c r="J81" s="5"/>
      <c r="K81" s="6"/>
    </row>
    <row r="82" spans="4:11" ht="14.25">
      <c r="D82" s="1"/>
      <c r="E82" s="2"/>
      <c r="F82" s="2"/>
      <c r="G82" s="3"/>
      <c r="H82" s="2"/>
      <c r="I82" s="4"/>
      <c r="J82" s="5"/>
      <c r="K82" s="6"/>
    </row>
    <row r="83" spans="4:11" ht="14.25">
      <c r="D83" s="1"/>
      <c r="E83" s="2"/>
      <c r="F83" s="2"/>
      <c r="G83" s="3"/>
      <c r="H83" s="2"/>
      <c r="I83" s="4"/>
      <c r="J83" s="5"/>
      <c r="K83" s="6"/>
    </row>
    <row r="84" spans="4:11" ht="15">
      <c r="D84" s="130"/>
      <c r="E84" s="130"/>
      <c r="F84" s="130"/>
      <c r="G84" s="130"/>
      <c r="H84" s="130"/>
      <c r="I84" s="130"/>
      <c r="J84" s="130"/>
      <c r="K84" s="130"/>
    </row>
    <row r="85" spans="4:11" ht="15">
      <c r="D85" s="130"/>
      <c r="E85" s="130"/>
      <c r="F85" s="130"/>
      <c r="G85" s="130"/>
      <c r="H85" s="130"/>
      <c r="I85" s="130"/>
      <c r="J85" s="130"/>
      <c r="K85" s="130"/>
    </row>
    <row r="86" spans="4:11" ht="15">
      <c r="D86" s="131"/>
      <c r="E86" s="131"/>
      <c r="F86" s="131"/>
      <c r="G86" s="131"/>
      <c r="H86" s="131"/>
      <c r="I86" s="131"/>
      <c r="J86" s="131"/>
      <c r="K86" s="131"/>
    </row>
  </sheetData>
  <sheetProtection selectLockedCells="1" selectUnlockedCells="1"/>
  <mergeCells count="47">
    <mergeCell ref="A1:B3"/>
    <mergeCell ref="C1:K1"/>
    <mergeCell ref="C2:K3"/>
    <mergeCell ref="A4:G4"/>
    <mergeCell ref="A5:A6"/>
    <mergeCell ref="B5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59:B60"/>
    <mergeCell ref="A43:A45"/>
    <mergeCell ref="B43:B45"/>
    <mergeCell ref="A46:A48"/>
    <mergeCell ref="B46:B48"/>
    <mergeCell ref="A49:A51"/>
    <mergeCell ref="B49:B51"/>
    <mergeCell ref="B70:D70"/>
    <mergeCell ref="B71:D71"/>
    <mergeCell ref="B72:D72"/>
    <mergeCell ref="A61:B62"/>
    <mergeCell ref="H65:K65"/>
    <mergeCell ref="A52:A54"/>
    <mergeCell ref="B52:B54"/>
    <mergeCell ref="A55:A57"/>
    <mergeCell ref="B55:B57"/>
    <mergeCell ref="A58:B58"/>
  </mergeCells>
  <printOptions horizontalCentered="1" vertic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100" zoomScalePageLayoutView="0" workbookViewId="0" topLeftCell="A1">
      <selection activeCell="A30" sqref="A30:E30"/>
    </sheetView>
  </sheetViews>
  <sheetFormatPr defaultColWidth="8.796875" defaultRowHeight="14.25"/>
  <cols>
    <col min="3" max="3" width="22.19921875" style="0" customWidth="1"/>
    <col min="4" max="4" width="14.19921875" style="0" customWidth="1"/>
    <col min="5" max="5" width="14.3984375" style="0" customWidth="1"/>
  </cols>
  <sheetData>
    <row r="1" spans="1:5" ht="18" customHeight="1">
      <c r="A1" s="315"/>
      <c r="B1" s="315"/>
      <c r="C1" s="316" t="str">
        <f>'Orçamento '!C1:I1</f>
        <v>PREFEITURA MUNICIPAL DE ITATIBA</v>
      </c>
      <c r="D1" s="316"/>
      <c r="E1" s="316"/>
    </row>
    <row r="2" spans="1:5" ht="14.25" customHeight="1">
      <c r="A2" s="315"/>
      <c r="B2" s="315"/>
      <c r="C2" s="315"/>
      <c r="D2" s="315"/>
      <c r="E2" s="315"/>
    </row>
    <row r="3" spans="1:5" ht="54" customHeight="1">
      <c r="A3" s="315"/>
      <c r="B3" s="315"/>
      <c r="C3" s="317" t="str">
        <f>'Orçamento '!C3:I3</f>
        <v>OBRA: EXECUÇÃO DE OBRAS PARA IMPLANTAÇÃO DA AVENIDA MARGINAL</v>
      </c>
      <c r="D3" s="317"/>
      <c r="E3" s="317"/>
    </row>
    <row r="4" spans="1:5" ht="14.25">
      <c r="A4" s="318"/>
      <c r="B4" s="318"/>
      <c r="C4" s="318"/>
      <c r="D4" s="318"/>
      <c r="E4" s="318"/>
    </row>
    <row r="5" spans="1:5" ht="21.75" customHeight="1">
      <c r="A5" s="310" t="s">
        <v>315</v>
      </c>
      <c r="B5" s="310"/>
      <c r="C5" s="310"/>
      <c r="D5" s="310"/>
      <c r="E5" s="132">
        <v>0.5</v>
      </c>
    </row>
    <row r="6" spans="1:5" ht="24" customHeight="1">
      <c r="A6" s="310" t="s">
        <v>316</v>
      </c>
      <c r="B6" s="310"/>
      <c r="C6" s="310"/>
      <c r="D6" s="310"/>
      <c r="E6" s="132">
        <v>0.05</v>
      </c>
    </row>
    <row r="7" ht="14.25">
      <c r="E7" s="133"/>
    </row>
    <row r="8" spans="2:5" ht="15">
      <c r="B8" s="134" t="s">
        <v>317</v>
      </c>
      <c r="C8" s="134"/>
      <c r="D8" s="135"/>
      <c r="E8" s="136"/>
    </row>
    <row r="9" ht="14.25">
      <c r="E9" s="133"/>
    </row>
    <row r="10" spans="1:5" ht="14.25">
      <c r="A10" s="311"/>
      <c r="B10" s="312" t="s">
        <v>318</v>
      </c>
      <c r="C10" s="312" t="s">
        <v>319</v>
      </c>
      <c r="D10" s="313" t="s">
        <v>320</v>
      </c>
      <c r="E10" s="137" t="s">
        <v>321</v>
      </c>
    </row>
    <row r="11" spans="1:5" ht="25.5">
      <c r="A11" s="311"/>
      <c r="B11" s="312"/>
      <c r="C11" s="312"/>
      <c r="D11" s="313"/>
      <c r="E11" s="138" t="s">
        <v>322</v>
      </c>
    </row>
    <row r="12" spans="1:5" ht="14.25">
      <c r="A12" s="311"/>
      <c r="B12" s="139" t="s">
        <v>18</v>
      </c>
      <c r="C12" s="140" t="s">
        <v>323</v>
      </c>
      <c r="D12" s="141" t="s">
        <v>324</v>
      </c>
      <c r="E12" s="142">
        <v>0.049</v>
      </c>
    </row>
    <row r="13" spans="1:5" ht="14.25">
      <c r="A13" s="311"/>
      <c r="B13" s="139" t="s">
        <v>22</v>
      </c>
      <c r="C13" s="140" t="s">
        <v>325</v>
      </c>
      <c r="D13" s="143" t="s">
        <v>326</v>
      </c>
      <c r="E13" s="142">
        <v>0.01</v>
      </c>
    </row>
    <row r="14" spans="1:5" ht="14.25">
      <c r="A14" s="311"/>
      <c r="B14" s="139" t="s">
        <v>27</v>
      </c>
      <c r="C14" s="140" t="s">
        <v>327</v>
      </c>
      <c r="D14" s="143" t="s">
        <v>328</v>
      </c>
      <c r="E14" s="142">
        <v>0.0127</v>
      </c>
    </row>
    <row r="15" spans="1:5" ht="14.25">
      <c r="A15" s="311"/>
      <c r="B15" s="139" t="s">
        <v>29</v>
      </c>
      <c r="C15" s="140" t="s">
        <v>329</v>
      </c>
      <c r="D15" s="143" t="s">
        <v>330</v>
      </c>
      <c r="E15" s="142">
        <v>0.0139</v>
      </c>
    </row>
    <row r="16" spans="1:5" ht="14.25">
      <c r="A16" s="311"/>
      <c r="B16" s="139" t="s">
        <v>31</v>
      </c>
      <c r="C16" s="140" t="s">
        <v>331</v>
      </c>
      <c r="D16" s="143" t="s">
        <v>332</v>
      </c>
      <c r="E16" s="142">
        <v>0.073</v>
      </c>
    </row>
    <row r="17" spans="1:5" ht="42.75">
      <c r="A17" s="311"/>
      <c r="B17" s="139" t="s">
        <v>35</v>
      </c>
      <c r="C17" s="144" t="s">
        <v>333</v>
      </c>
      <c r="D17" s="143" t="s">
        <v>334</v>
      </c>
      <c r="E17" s="142">
        <v>0.0365</v>
      </c>
    </row>
    <row r="18" spans="1:21" ht="14.25">
      <c r="A18" s="311"/>
      <c r="B18" s="139" t="s">
        <v>39</v>
      </c>
      <c r="C18" s="140" t="s">
        <v>335</v>
      </c>
      <c r="D18" s="143" t="s">
        <v>336</v>
      </c>
      <c r="E18" s="142">
        <v>0.025</v>
      </c>
      <c r="U18">
        <v>0</v>
      </c>
    </row>
    <row r="19" spans="1:5" ht="42.75">
      <c r="A19" s="311"/>
      <c r="B19" s="139" t="s">
        <v>40</v>
      </c>
      <c r="C19" s="144" t="s">
        <v>337</v>
      </c>
      <c r="D19" s="145" t="s">
        <v>338</v>
      </c>
      <c r="E19" s="142">
        <v>0</v>
      </c>
    </row>
    <row r="20" spans="1:5" ht="15">
      <c r="A20" s="311"/>
      <c r="B20" s="146" t="s">
        <v>44</v>
      </c>
      <c r="C20" s="147" t="s">
        <v>339</v>
      </c>
      <c r="D20" s="148"/>
      <c r="E20" s="149">
        <f>(((1+E12+E13+E14)*(1+E15)*(1+E16))/(1-E17-E18-E19))-1</f>
        <v>0.24232092060735178</v>
      </c>
    </row>
    <row r="21" spans="1:5" ht="14.25">
      <c r="A21" s="150"/>
      <c r="B21" s="150"/>
      <c r="C21" s="150"/>
      <c r="D21" s="150"/>
      <c r="E21" s="151"/>
    </row>
    <row r="22" spans="1:5" ht="14.25">
      <c r="A22" s="150"/>
      <c r="B22" s="150"/>
      <c r="C22" s="150"/>
      <c r="D22" s="150"/>
      <c r="E22" s="151"/>
    </row>
    <row r="23" spans="1:5" ht="14.25">
      <c r="A23" s="314" t="s">
        <v>340</v>
      </c>
      <c r="B23" s="314"/>
      <c r="C23" s="314"/>
      <c r="D23" s="314"/>
      <c r="E23" s="314"/>
    </row>
    <row r="24" ht="14.25">
      <c r="E24" s="133"/>
    </row>
    <row r="25" spans="1:8" ht="15">
      <c r="A25" s="268" t="s">
        <v>724</v>
      </c>
      <c r="B25" s="268"/>
      <c r="C25" s="268"/>
      <c r="D25" s="268"/>
      <c r="E25" s="268"/>
      <c r="F25" s="152"/>
      <c r="G25" s="152"/>
      <c r="H25" s="152"/>
    </row>
    <row r="26" spans="2:8" ht="14.25">
      <c r="B26" s="2"/>
      <c r="C26" s="153"/>
      <c r="D26" s="111"/>
      <c r="E26" s="112"/>
      <c r="F26" s="112"/>
      <c r="G26" s="113"/>
      <c r="H26" s="7"/>
    </row>
    <row r="27" spans="2:8" ht="14.25">
      <c r="B27" s="2"/>
      <c r="C27" s="153"/>
      <c r="D27" s="111"/>
      <c r="E27" s="112"/>
      <c r="F27" s="112"/>
      <c r="G27" s="113"/>
      <c r="H27" s="7"/>
    </row>
    <row r="28" spans="2:8" ht="14.25">
      <c r="B28" s="2"/>
      <c r="C28" s="153"/>
      <c r="D28" s="111"/>
      <c r="E28" s="112"/>
      <c r="F28" s="112"/>
      <c r="G28" s="113"/>
      <c r="H28" s="7"/>
    </row>
    <row r="29" spans="1:10" ht="15">
      <c r="A29" s="268"/>
      <c r="B29" s="268"/>
      <c r="C29" s="268"/>
      <c r="D29" s="268"/>
      <c r="E29" s="268"/>
      <c r="F29" s="130"/>
      <c r="G29" s="130"/>
      <c r="H29" s="130"/>
      <c r="I29" s="130"/>
      <c r="J29" s="130"/>
    </row>
    <row r="30" spans="1:10" ht="15">
      <c r="A30" s="268"/>
      <c r="B30" s="268"/>
      <c r="C30" s="268"/>
      <c r="D30" s="268"/>
      <c r="E30" s="268"/>
      <c r="F30" s="130"/>
      <c r="G30" s="130"/>
      <c r="H30" s="130"/>
      <c r="I30" s="130"/>
      <c r="J30" s="130"/>
    </row>
    <row r="31" spans="1:10" ht="15">
      <c r="A31" s="267"/>
      <c r="B31" s="267"/>
      <c r="C31" s="267"/>
      <c r="D31" s="267"/>
      <c r="E31" s="267"/>
      <c r="F31" s="131"/>
      <c r="G31" s="131"/>
      <c r="H31" s="131"/>
      <c r="I31" s="131"/>
      <c r="J31" s="131"/>
    </row>
    <row r="32" spans="1:10" ht="14.25">
      <c r="A32" s="1"/>
      <c r="B32" s="2"/>
      <c r="C32" s="2"/>
      <c r="D32" s="3"/>
      <c r="E32" s="2"/>
      <c r="F32" s="4"/>
      <c r="G32" s="5"/>
      <c r="H32" s="6"/>
      <c r="I32" s="7"/>
      <c r="J32" s="8"/>
    </row>
    <row r="33" spans="1:10" ht="14.25">
      <c r="A33" s="1"/>
      <c r="B33" s="2"/>
      <c r="C33" s="2"/>
      <c r="D33" s="3"/>
      <c r="E33" s="2"/>
      <c r="F33" s="4"/>
      <c r="G33" s="5"/>
      <c r="H33" s="6"/>
      <c r="I33" s="7"/>
      <c r="J33" s="8"/>
    </row>
    <row r="34" spans="1:10" ht="14.25">
      <c r="A34" s="1"/>
      <c r="B34" s="2"/>
      <c r="C34" s="2"/>
      <c r="D34" s="3"/>
      <c r="E34" s="2"/>
      <c r="F34" s="4"/>
      <c r="G34" s="5"/>
      <c r="H34" s="6"/>
      <c r="I34" s="7"/>
      <c r="J34" s="8"/>
    </row>
    <row r="35" spans="1:10" ht="14.25">
      <c r="A35" s="1"/>
      <c r="B35" s="2"/>
      <c r="C35" s="2"/>
      <c r="D35" s="3"/>
      <c r="E35" s="2"/>
      <c r="F35" s="4"/>
      <c r="G35" s="5"/>
      <c r="H35" s="6"/>
      <c r="I35" s="7"/>
      <c r="J35" s="8"/>
    </row>
    <row r="36" spans="1:10" ht="15">
      <c r="A36" s="268"/>
      <c r="B36" s="268"/>
      <c r="C36" s="268"/>
      <c r="D36" s="268"/>
      <c r="E36" s="268"/>
      <c r="F36" s="130"/>
      <c r="G36" s="130"/>
      <c r="H36" s="130"/>
      <c r="I36" s="130"/>
      <c r="J36" s="130"/>
    </row>
    <row r="37" spans="1:10" ht="15">
      <c r="A37" s="268"/>
      <c r="B37" s="268"/>
      <c r="C37" s="268"/>
      <c r="D37" s="268"/>
      <c r="E37" s="268"/>
      <c r="F37" s="130"/>
      <c r="G37" s="130"/>
      <c r="H37" s="130"/>
      <c r="I37" s="130"/>
      <c r="J37" s="130"/>
    </row>
    <row r="38" spans="1:10" ht="15">
      <c r="A38" s="267"/>
      <c r="B38" s="267"/>
      <c r="C38" s="267"/>
      <c r="D38" s="267"/>
      <c r="E38" s="267"/>
      <c r="F38" s="131"/>
      <c r="G38" s="131"/>
      <c r="H38" s="131"/>
      <c r="I38" s="131"/>
      <c r="J38" s="131"/>
    </row>
    <row r="39" spans="1:10" ht="14.25">
      <c r="A39" s="1"/>
      <c r="B39" s="2"/>
      <c r="C39" s="2"/>
      <c r="D39" s="3"/>
      <c r="E39" s="2"/>
      <c r="F39" s="4"/>
      <c r="G39" s="5"/>
      <c r="H39" s="6"/>
      <c r="I39" s="7"/>
      <c r="J39" s="8"/>
    </row>
    <row r="40" spans="1:10" ht="14.25">
      <c r="A40" s="1"/>
      <c r="B40" s="2"/>
      <c r="C40" s="2"/>
      <c r="D40" s="3"/>
      <c r="E40" s="2"/>
      <c r="F40" s="4"/>
      <c r="G40" s="5"/>
      <c r="H40" s="6"/>
      <c r="I40" s="7"/>
      <c r="J40" s="8"/>
    </row>
    <row r="41" spans="1:10" ht="14.25">
      <c r="A41" s="1"/>
      <c r="B41" s="2"/>
      <c r="C41" s="2"/>
      <c r="D41" s="3"/>
      <c r="E41" s="2"/>
      <c r="F41" s="4"/>
      <c r="G41" s="5"/>
      <c r="H41" s="6"/>
      <c r="I41" s="7"/>
      <c r="J41" s="8"/>
    </row>
    <row r="42" spans="1:10" ht="14.25">
      <c r="A42" s="1"/>
      <c r="B42" s="2"/>
      <c r="C42" s="2"/>
      <c r="D42" s="3"/>
      <c r="E42" s="2"/>
      <c r="F42" s="4"/>
      <c r="G42" s="5"/>
      <c r="H42" s="6"/>
      <c r="I42" s="7"/>
      <c r="J42" s="8"/>
    </row>
    <row r="43" spans="1:10" ht="15">
      <c r="A43" s="268"/>
      <c r="B43" s="268"/>
      <c r="C43" s="268"/>
      <c r="D43" s="268"/>
      <c r="E43" s="268"/>
      <c r="F43" s="130"/>
      <c r="G43" s="130"/>
      <c r="H43" s="130"/>
      <c r="I43" s="130"/>
      <c r="J43" s="130"/>
    </row>
    <row r="44" spans="1:10" ht="15">
      <c r="A44" s="268"/>
      <c r="B44" s="268"/>
      <c r="C44" s="268"/>
      <c r="D44" s="268"/>
      <c r="E44" s="268"/>
      <c r="F44" s="130"/>
      <c r="G44" s="130"/>
      <c r="H44" s="130"/>
      <c r="I44" s="130"/>
      <c r="J44" s="130"/>
    </row>
    <row r="45" spans="1:10" ht="15">
      <c r="A45" s="267"/>
      <c r="B45" s="267"/>
      <c r="C45" s="267"/>
      <c r="D45" s="267"/>
      <c r="E45" s="267"/>
      <c r="F45" s="131"/>
      <c r="G45" s="131"/>
      <c r="H45" s="131"/>
      <c r="I45" s="131"/>
      <c r="J45" s="131"/>
    </row>
  </sheetData>
  <sheetProtection selectLockedCells="1" selectUnlockedCells="1"/>
  <mergeCells count="22">
    <mergeCell ref="A1:B3"/>
    <mergeCell ref="C1:E1"/>
    <mergeCell ref="C2:E2"/>
    <mergeCell ref="C3:E3"/>
    <mergeCell ref="A4:E4"/>
    <mergeCell ref="A5:D5"/>
    <mergeCell ref="A6:D6"/>
    <mergeCell ref="A10:A20"/>
    <mergeCell ref="B10:B11"/>
    <mergeCell ref="C10:C11"/>
    <mergeCell ref="D10:D11"/>
    <mergeCell ref="A23:E23"/>
    <mergeCell ref="A38:E38"/>
    <mergeCell ref="A43:E43"/>
    <mergeCell ref="A44:E44"/>
    <mergeCell ref="A45:E45"/>
    <mergeCell ref="A25:E25"/>
    <mergeCell ref="A29:E29"/>
    <mergeCell ref="A30:E30"/>
    <mergeCell ref="A31:E31"/>
    <mergeCell ref="A36:E36"/>
    <mergeCell ref="A37:E3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J26" sqref="J26"/>
    </sheetView>
  </sheetViews>
  <sheetFormatPr defaultColWidth="8.796875" defaultRowHeight="14.25"/>
  <cols>
    <col min="1" max="1" width="12.09765625" style="0" customWidth="1"/>
    <col min="3" max="3" width="55.09765625" style="0" customWidth="1"/>
    <col min="7" max="7" width="11.69921875" style="154" customWidth="1"/>
  </cols>
  <sheetData>
    <row r="1" spans="1:7" ht="15">
      <c r="A1" s="155" t="s">
        <v>341</v>
      </c>
      <c r="B1" s="155" t="s">
        <v>342</v>
      </c>
      <c r="C1" s="155" t="s">
        <v>343</v>
      </c>
      <c r="D1" s="155" t="s">
        <v>344</v>
      </c>
      <c r="E1" s="155" t="s">
        <v>345</v>
      </c>
      <c r="F1" s="155" t="s">
        <v>346</v>
      </c>
      <c r="G1" s="156" t="s">
        <v>347</v>
      </c>
    </row>
    <row r="2" spans="1:7" ht="14.25">
      <c r="A2" s="157" t="s">
        <v>348</v>
      </c>
      <c r="B2" s="157">
        <v>1</v>
      </c>
      <c r="C2" s="157" t="s">
        <v>349</v>
      </c>
      <c r="D2" s="157" t="s">
        <v>50</v>
      </c>
      <c r="E2" s="157"/>
      <c r="F2" s="157"/>
      <c r="G2" s="158">
        <v>1392.9</v>
      </c>
    </row>
    <row r="3" spans="1:7" ht="33.75">
      <c r="A3" s="159" t="s">
        <v>350</v>
      </c>
      <c r="B3" s="159">
        <v>103324</v>
      </c>
      <c r="C3" s="160" t="s">
        <v>351</v>
      </c>
      <c r="D3" s="159" t="s">
        <v>352</v>
      </c>
      <c r="E3" s="159">
        <v>3.7</v>
      </c>
      <c r="F3" s="175">
        <v>82.22</v>
      </c>
      <c r="G3" s="161">
        <f>ROUND(F3*E3,2)</f>
        <v>304.21</v>
      </c>
    </row>
    <row r="4" spans="1:7" ht="14.25">
      <c r="A4" s="159" t="s">
        <v>32</v>
      </c>
      <c r="B4" s="159" t="s">
        <v>353</v>
      </c>
      <c r="C4" s="160" t="s">
        <v>354</v>
      </c>
      <c r="D4" s="159" t="s">
        <v>352</v>
      </c>
      <c r="E4" s="159">
        <v>4.5</v>
      </c>
      <c r="F4" s="172">
        <v>7.01</v>
      </c>
      <c r="G4" s="161">
        <f aca="true" t="shared" si="0" ref="G4:G9">ROUND(F4*E4,2)</f>
        <v>31.55</v>
      </c>
    </row>
    <row r="5" spans="1:7" ht="14.25">
      <c r="A5" s="159" t="s">
        <v>32</v>
      </c>
      <c r="B5" s="159" t="s">
        <v>355</v>
      </c>
      <c r="C5" s="160" t="s">
        <v>356</v>
      </c>
      <c r="D5" s="159" t="s">
        <v>352</v>
      </c>
      <c r="E5" s="159">
        <v>4.5</v>
      </c>
      <c r="F5" s="172">
        <v>22.76</v>
      </c>
      <c r="G5" s="161">
        <f t="shared" si="0"/>
        <v>102.42</v>
      </c>
    </row>
    <row r="6" spans="1:7" ht="22.5">
      <c r="A6" s="159" t="s">
        <v>350</v>
      </c>
      <c r="B6" s="159">
        <v>102476</v>
      </c>
      <c r="C6" s="160" t="s">
        <v>357</v>
      </c>
      <c r="D6" s="159" t="s">
        <v>358</v>
      </c>
      <c r="E6" s="159">
        <v>0.51</v>
      </c>
      <c r="F6" s="175">
        <v>522.22</v>
      </c>
      <c r="G6" s="161">
        <f t="shared" si="0"/>
        <v>266.33</v>
      </c>
    </row>
    <row r="7" spans="1:7" ht="14.25">
      <c r="A7" s="159" t="s">
        <v>32</v>
      </c>
      <c r="B7" s="159" t="s">
        <v>359</v>
      </c>
      <c r="C7" s="160" t="s">
        <v>360</v>
      </c>
      <c r="D7" s="159" t="s">
        <v>358</v>
      </c>
      <c r="E7" s="159">
        <v>0.51</v>
      </c>
      <c r="F7" s="172">
        <v>118.63</v>
      </c>
      <c r="G7" s="161">
        <f t="shared" si="0"/>
        <v>60.5</v>
      </c>
    </row>
    <row r="8" spans="1:7" ht="14.25">
      <c r="A8" s="159" t="s">
        <v>19</v>
      </c>
      <c r="B8" s="159">
        <v>4001097</v>
      </c>
      <c r="C8" s="160" t="s">
        <v>675</v>
      </c>
      <c r="D8" s="159" t="s">
        <v>358</v>
      </c>
      <c r="E8" s="159">
        <v>0.4</v>
      </c>
      <c r="F8" s="172">
        <v>747.43</v>
      </c>
      <c r="G8" s="161">
        <f t="shared" si="0"/>
        <v>298.97</v>
      </c>
    </row>
    <row r="9" spans="1:7" ht="14.25">
      <c r="A9" s="159" t="s">
        <v>32</v>
      </c>
      <c r="B9" s="159" t="s">
        <v>361</v>
      </c>
      <c r="C9" s="160" t="s">
        <v>362</v>
      </c>
      <c r="D9" s="159" t="s">
        <v>358</v>
      </c>
      <c r="E9" s="159">
        <v>1.4</v>
      </c>
      <c r="F9" s="172">
        <v>234.95</v>
      </c>
      <c r="G9" s="161">
        <f t="shared" si="0"/>
        <v>328.93</v>
      </c>
    </row>
    <row r="10" spans="1:7" ht="14.25">
      <c r="A10" s="319"/>
      <c r="B10" s="319"/>
      <c r="C10" s="319"/>
      <c r="D10" s="319"/>
      <c r="E10" s="319"/>
      <c r="F10" s="319"/>
      <c r="G10" s="319"/>
    </row>
    <row r="11" spans="1:7" ht="28.5">
      <c r="A11" s="157" t="s">
        <v>348</v>
      </c>
      <c r="B11" s="157">
        <v>2</v>
      </c>
      <c r="C11" s="162" t="s">
        <v>365</v>
      </c>
      <c r="D11" s="157" t="s">
        <v>50</v>
      </c>
      <c r="E11" s="157"/>
      <c r="F11" s="157"/>
      <c r="G11" s="158">
        <f>16971.39</f>
        <v>16971.39</v>
      </c>
    </row>
    <row r="12" spans="1:7" ht="14.25">
      <c r="A12" s="159" t="s">
        <v>32</v>
      </c>
      <c r="B12" s="159" t="s">
        <v>361</v>
      </c>
      <c r="C12" s="160" t="s">
        <v>362</v>
      </c>
      <c r="D12" s="159" t="s">
        <v>358</v>
      </c>
      <c r="E12" s="159">
        <v>0.81</v>
      </c>
      <c r="F12" s="260">
        <v>234.95</v>
      </c>
      <c r="G12" s="161">
        <f>ROUND(F12*E12,2)</f>
        <v>190.31</v>
      </c>
    </row>
    <row r="13" spans="1:7" ht="28.5">
      <c r="A13" s="159" t="s">
        <v>207</v>
      </c>
      <c r="B13" s="159">
        <v>2</v>
      </c>
      <c r="C13" s="163" t="s">
        <v>366</v>
      </c>
      <c r="D13" s="159" t="s">
        <v>367</v>
      </c>
      <c r="E13" s="159">
        <v>1</v>
      </c>
      <c r="F13" s="260">
        <v>16500</v>
      </c>
      <c r="G13" s="161">
        <f>ROUND(F13*E13,2)</f>
        <v>16500</v>
      </c>
    </row>
    <row r="14" spans="1:7" ht="22.5">
      <c r="A14" s="159" t="s">
        <v>350</v>
      </c>
      <c r="B14" s="159">
        <v>89272</v>
      </c>
      <c r="C14" s="160" t="s">
        <v>368</v>
      </c>
      <c r="D14" s="159" t="s">
        <v>43</v>
      </c>
      <c r="E14" s="159">
        <v>0.65</v>
      </c>
      <c r="F14" s="261">
        <v>213.52</v>
      </c>
      <c r="G14" s="161">
        <f>ROUND(F14*E14,2)</f>
        <v>138.79</v>
      </c>
    </row>
    <row r="15" spans="1:7" ht="33.75">
      <c r="A15" s="159" t="s">
        <v>350</v>
      </c>
      <c r="B15" s="159">
        <v>5824</v>
      </c>
      <c r="C15" s="160" t="s">
        <v>369</v>
      </c>
      <c r="D15" s="159" t="s">
        <v>43</v>
      </c>
      <c r="E15" s="159">
        <v>0.65</v>
      </c>
      <c r="F15" s="261">
        <v>218.95</v>
      </c>
      <c r="G15" s="161">
        <f>ROUND(F15*E15,2)</f>
        <v>142.32</v>
      </c>
    </row>
    <row r="16" spans="1:7" ht="14.25">
      <c r="A16" s="319"/>
      <c r="B16" s="319"/>
      <c r="C16" s="319"/>
      <c r="D16" s="319"/>
      <c r="E16" s="319"/>
      <c r="F16" s="319"/>
      <c r="G16" s="319"/>
    </row>
    <row r="17" spans="1:7" ht="28.5">
      <c r="A17" s="157" t="s">
        <v>348</v>
      </c>
      <c r="B17" s="157">
        <v>3</v>
      </c>
      <c r="C17" s="162" t="s">
        <v>370</v>
      </c>
      <c r="D17" s="157" t="s">
        <v>291</v>
      </c>
      <c r="E17" s="157"/>
      <c r="F17" s="157"/>
      <c r="G17" s="158">
        <f>263.35</f>
        <v>263.35</v>
      </c>
    </row>
    <row r="18" spans="1:7" ht="14.25">
      <c r="A18" s="159" t="s">
        <v>350</v>
      </c>
      <c r="B18" s="159">
        <v>88249</v>
      </c>
      <c r="C18" s="160" t="s">
        <v>371</v>
      </c>
      <c r="D18" s="159" t="s">
        <v>90</v>
      </c>
      <c r="E18" s="159">
        <v>3.8</v>
      </c>
      <c r="F18" s="172">
        <v>40.28</v>
      </c>
      <c r="G18" s="161">
        <f>ROUND(F18*E18,2)</f>
        <v>153.06</v>
      </c>
    </row>
    <row r="19" spans="1:7" ht="14.25">
      <c r="A19" s="159" t="s">
        <v>350</v>
      </c>
      <c r="B19" s="159">
        <v>88321</v>
      </c>
      <c r="C19" s="160" t="s">
        <v>372</v>
      </c>
      <c r="D19" s="159" t="s">
        <v>90</v>
      </c>
      <c r="E19" s="159">
        <v>1.9</v>
      </c>
      <c r="F19" s="172">
        <v>58.05</v>
      </c>
      <c r="G19" s="161">
        <f>ROUND(F19*E19,2)</f>
        <v>110.3</v>
      </c>
    </row>
    <row r="24" spans="3:7" ht="15">
      <c r="C24" s="130"/>
      <c r="D24" s="130"/>
      <c r="E24" s="130"/>
      <c r="F24" s="130"/>
      <c r="G24" s="164"/>
    </row>
    <row r="25" spans="3:7" ht="15" customHeight="1">
      <c r="C25" s="268"/>
      <c r="D25" s="268"/>
      <c r="E25" s="268"/>
      <c r="F25" s="268"/>
      <c r="G25" s="268"/>
    </row>
    <row r="26" spans="4:7" ht="14.25">
      <c r="D26" s="2"/>
      <c r="E26" s="153"/>
      <c r="F26" s="111"/>
      <c r="G26" s="165"/>
    </row>
    <row r="27" spans="4:7" ht="14.25">
      <c r="D27" s="2"/>
      <c r="E27" s="153"/>
      <c r="F27" s="111"/>
      <c r="G27" s="165"/>
    </row>
    <row r="28" spans="3:8" ht="15">
      <c r="C28" s="268"/>
      <c r="D28" s="268"/>
      <c r="E28" s="268"/>
      <c r="F28" s="268"/>
      <c r="G28" s="268"/>
      <c r="H28" s="130"/>
    </row>
    <row r="29" spans="3:8" ht="15" customHeight="1">
      <c r="C29" s="268"/>
      <c r="D29" s="268"/>
      <c r="E29" s="268"/>
      <c r="F29" s="268"/>
      <c r="G29" s="268"/>
      <c r="H29" s="130"/>
    </row>
    <row r="30" spans="3:9" ht="15" customHeight="1">
      <c r="C30" s="267"/>
      <c r="D30" s="267"/>
      <c r="E30" s="267"/>
      <c r="F30" s="267"/>
      <c r="G30" s="267"/>
      <c r="H30" s="131"/>
      <c r="I30" s="131"/>
    </row>
    <row r="31" spans="3:7" ht="14.25">
      <c r="C31" s="1"/>
      <c r="D31" s="2"/>
      <c r="E31" s="2"/>
      <c r="F31" s="3"/>
      <c r="G31" s="166"/>
    </row>
    <row r="32" spans="3:7" ht="14.25">
      <c r="C32" s="1"/>
      <c r="D32" s="2"/>
      <c r="E32" s="2"/>
      <c r="F32" s="3"/>
      <c r="G32" s="166"/>
    </row>
    <row r="33" spans="3:7" ht="14.25">
      <c r="C33" s="1"/>
      <c r="D33" s="2"/>
      <c r="E33" s="2"/>
      <c r="F33" s="3"/>
      <c r="G33" s="166"/>
    </row>
    <row r="34" spans="3:7" ht="14.25">
      <c r="C34" s="1"/>
      <c r="D34" s="2"/>
      <c r="E34" s="2"/>
      <c r="F34" s="3"/>
      <c r="G34" s="166"/>
    </row>
    <row r="35" spans="3:7" ht="15">
      <c r="C35" s="268"/>
      <c r="D35" s="268"/>
      <c r="E35" s="268"/>
      <c r="F35" s="268"/>
      <c r="G35" s="268"/>
    </row>
    <row r="36" spans="3:7" ht="15" customHeight="1">
      <c r="C36" s="268"/>
      <c r="D36" s="268"/>
      <c r="E36" s="268"/>
      <c r="F36" s="268"/>
      <c r="G36" s="268"/>
    </row>
    <row r="37" spans="3:7" ht="15">
      <c r="C37" s="267"/>
      <c r="D37" s="267"/>
      <c r="E37" s="267"/>
      <c r="F37" s="267"/>
      <c r="G37" s="267"/>
    </row>
    <row r="38" spans="3:7" ht="14.25">
      <c r="C38" s="1"/>
      <c r="D38" s="2"/>
      <c r="E38" s="2"/>
      <c r="F38" s="3"/>
      <c r="G38" s="166"/>
    </row>
    <row r="39" spans="3:7" ht="14.25">
      <c r="C39" s="1"/>
      <c r="D39" s="2"/>
      <c r="E39" s="2"/>
      <c r="F39" s="3"/>
      <c r="G39" s="166"/>
    </row>
    <row r="40" spans="3:7" ht="14.25">
      <c r="C40" s="1"/>
      <c r="D40" s="2"/>
      <c r="E40" s="2"/>
      <c r="F40" s="3"/>
      <c r="G40" s="166"/>
    </row>
    <row r="41" spans="3:7" ht="14.25">
      <c r="C41" s="1"/>
      <c r="D41" s="2"/>
      <c r="E41" s="2"/>
      <c r="F41" s="3"/>
      <c r="G41" s="166"/>
    </row>
    <row r="42" spans="3:7" ht="15">
      <c r="C42" s="268"/>
      <c r="D42" s="268"/>
      <c r="E42" s="268"/>
      <c r="F42" s="268"/>
      <c r="G42" s="268"/>
    </row>
    <row r="43" spans="3:7" ht="15">
      <c r="C43" s="268"/>
      <c r="D43" s="268"/>
      <c r="E43" s="268"/>
      <c r="F43" s="268"/>
      <c r="G43" s="268"/>
    </row>
    <row r="44" spans="3:7" ht="15">
      <c r="C44" s="267"/>
      <c r="D44" s="267"/>
      <c r="E44" s="267"/>
      <c r="F44" s="267"/>
      <c r="G44" s="267"/>
    </row>
  </sheetData>
  <sheetProtection selectLockedCells="1" selectUnlockedCells="1"/>
  <mergeCells count="12">
    <mergeCell ref="C36:G36"/>
    <mergeCell ref="C37:G37"/>
    <mergeCell ref="A10:G10"/>
    <mergeCell ref="A16:G16"/>
    <mergeCell ref="C25:G25"/>
    <mergeCell ref="C42:G42"/>
    <mergeCell ref="C43:G43"/>
    <mergeCell ref="C44:G44"/>
    <mergeCell ref="C28:G28"/>
    <mergeCell ref="C29:G29"/>
    <mergeCell ref="C30:G30"/>
    <mergeCell ref="C35:G35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Elias de Almeida</dc:creator>
  <cp:keywords/>
  <dc:description/>
  <cp:lastModifiedBy>Adriana Stocco</cp:lastModifiedBy>
  <cp:lastPrinted>2024-06-21T16:53:19Z</cp:lastPrinted>
  <dcterms:created xsi:type="dcterms:W3CDTF">2019-05-06T10:56:04Z</dcterms:created>
  <dcterms:modified xsi:type="dcterms:W3CDTF">2024-06-25T14:15:25Z</dcterms:modified>
  <cp:category/>
  <cp:version/>
  <cp:contentType/>
  <cp:contentStatus/>
  <cp:revision>597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