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çamento - Elizabeth Abrahão" sheetId="1" state="visible" r:id="rId2"/>
    <sheet name="Cronograma - Elizabeth Abrahão" sheetId="2" state="visible" r:id="rId3"/>
    <sheet name="BDI" sheetId="3" state="visible" r:id="rId4"/>
  </sheets>
  <definedNames>
    <definedName function="false" hidden="false" localSheetId="1" name="_xlnm.Print_Area" vbProcedure="false">'Cronograma - Elizabeth Abrahão'!$A$1:$I$56</definedName>
    <definedName function="false" hidden="false" localSheetId="0" name="_xlnm.Print_Area" vbProcedure="false">'Orçamento - Elizabeth Abrahão'!$A$1:$K$174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<sst xmlns="http://schemas.openxmlformats.org/spreadsheetml/2006/main" count="783" uniqueCount="532">
  <si>
    <t xml:space="preserve">OBJETO: CONTRATAÇÃO DE EMPRESA ESPECIALIZADA EM MÃO DE OBRA, COM FORNECIMENTO DE MATERIAIS, PARA REFORMA E AMPLIAÇÃO DE PRÉDIOS PÚBLICOS</t>
  </si>
  <si>
    <t xml:space="preserve">CEMEI “Elizabeth Abrahão”: Rua João Marella, s/nº., Vivendas do Engenho d’Água, CEP 13.252-480</t>
  </si>
  <si>
    <t xml:space="preserve">FDE 07/2024  CDHU BOLETIM 195 SINAPI 08/2024 PMSP 01/2024</t>
  </si>
  <si>
    <t xml:space="preserve">ITEM</t>
  </si>
  <si>
    <t xml:space="preserve">FONTE</t>
  </si>
  <si>
    <t xml:space="preserve">CÓDIGO</t>
  </si>
  <si>
    <t xml:space="preserve">Serviço</t>
  </si>
  <si>
    <t xml:space="preserve">unid.</t>
  </si>
  <si>
    <t xml:space="preserve">QUANT.</t>
  </si>
  <si>
    <t xml:space="preserve">VALOR</t>
  </si>
  <si>
    <t xml:space="preserve">BDI</t>
  </si>
  <si>
    <t xml:space="preserve">Valores Parciais dos Serviços:</t>
  </si>
  <si>
    <t xml:space="preserve">Memoria de Calculo</t>
  </si>
  <si>
    <t xml:space="preserve">1.0</t>
  </si>
  <si>
    <t xml:space="preserve">SERVIÇOS PRELIMINARES</t>
  </si>
  <si>
    <t xml:space="preserve">1.1</t>
  </si>
  <si>
    <t xml:space="preserve">CANTEIRO DE OBRAS</t>
  </si>
  <si>
    <t xml:space="preserve">1.1.1</t>
  </si>
  <si>
    <t xml:space="preserve">FDE</t>
  </si>
  <si>
    <t xml:space="preserve">16.06.078</t>
  </si>
  <si>
    <t xml:space="preserve">Fornecimento e instalação de placa de identificação de obra incluso suporte estrutura de madeira.</t>
  </si>
  <si>
    <t xml:space="preserve">m²</t>
  </si>
  <si>
    <t xml:space="preserve">Conforme arte padrão fornecida pela Secretaria de Educação</t>
  </si>
  <si>
    <t xml:space="preserve">1.1.2</t>
  </si>
  <si>
    <t xml:space="preserve">CDHU</t>
  </si>
  <si>
    <t xml:space="preserve">02.02.150</t>
  </si>
  <si>
    <t xml:space="preserve">Locação de container tipo depósito - área mínima de 13,80 m²</t>
  </si>
  <si>
    <t xml:space="preserve">un x mês</t>
  </si>
  <si>
    <t xml:space="preserve">Considerado 1 depósito para o prazo da obra</t>
  </si>
  <si>
    <t xml:space="preserve">1.1.3</t>
  </si>
  <si>
    <t xml:space="preserve">02.02.130</t>
  </si>
  <si>
    <t xml:space="preserve">Locação de container tipo escritório com 1 vaso sanitário, 1 lavatório e 1 ponto para chuveiro - área mínima de 13,80 m²</t>
  </si>
  <si>
    <t xml:space="preserve">Considerado 1 contâiner para o prazo da obra</t>
  </si>
  <si>
    <t xml:space="preserve">1.1.4</t>
  </si>
  <si>
    <t xml:space="preserve">34.13.021</t>
  </si>
  <si>
    <t xml:space="preserve">Corte, recorte e remoção de árvore inclusive as raízes - diâmetro (dap)&gt;15cm&lt;30cm</t>
  </si>
  <si>
    <t xml:space="preserve">un</t>
  </si>
  <si>
    <t xml:space="preserve">Considerado quatro árvores</t>
  </si>
  <si>
    <t xml:space="preserve">1.1.5</t>
  </si>
  <si>
    <t xml:space="preserve">01.01.001</t>
  </si>
  <si>
    <t xml:space="preserve">Retirando a vegetacao, troncos ate 5cm de diametro e raspagem.</t>
  </si>
  <si>
    <t xml:space="preserve">Limpeza de solo do parque e da área do parque</t>
  </si>
  <si>
    <t xml:space="preserve">1.1.6</t>
  </si>
  <si>
    <t xml:space="preserve">01.02.001</t>
  </si>
  <si>
    <t xml:space="preserve">Corte e aterro dentro da obra com transporte interno</t>
  </si>
  <si>
    <t xml:space="preserve">m3</t>
  </si>
  <si>
    <t xml:space="preserve">Quantidade estimada</t>
  </si>
  <si>
    <t xml:space="preserve">1.2</t>
  </si>
  <si>
    <t xml:space="preserve">PROJETOS</t>
  </si>
  <si>
    <t xml:space="preserve">1.2.1</t>
  </si>
  <si>
    <t xml:space="preserve">01.17.051</t>
  </si>
  <si>
    <t xml:space="preserve">Projeto executivo de estrutura em formato a1</t>
  </si>
  <si>
    <t xml:space="preserve">Considerado 1 para infraestrutura e 1 para superestrutura</t>
  </si>
  <si>
    <t xml:space="preserve">1.2.2</t>
  </si>
  <si>
    <t xml:space="preserve">01.17.031</t>
  </si>
  <si>
    <t xml:space="preserve">Projeto executivo de arquitetura em formato a1</t>
  </si>
  <si>
    <t xml:space="preserve">Considerado 1 para coberturas</t>
  </si>
  <si>
    <t xml:space="preserve">1.2.3</t>
  </si>
  <si>
    <t xml:space="preserve">01.17.071</t>
  </si>
  <si>
    <t xml:space="preserve">Projeto executivo de instalações hidráulicas em formato a1</t>
  </si>
  <si>
    <t xml:space="preserve">Considerado 1 para água fria 1 para esgoto</t>
  </si>
  <si>
    <t xml:space="preserve">1.2.4</t>
  </si>
  <si>
    <t xml:space="preserve">01.17.111</t>
  </si>
  <si>
    <t xml:space="preserve">Projeto executivo de instalações elétricas em formato a1</t>
  </si>
  <si>
    <t xml:space="preserve">Considerado 1 para baixa tensão</t>
  </si>
  <si>
    <t xml:space="preserve">2.0</t>
  </si>
  <si>
    <t xml:space="preserve">DEMOLIÇÕES</t>
  </si>
  <si>
    <t xml:space="preserve">2.1</t>
  </si>
  <si>
    <t xml:space="preserve">ALVENARIA E REVESTIMENTOS</t>
  </si>
  <si>
    <t xml:space="preserve">2.1.1</t>
  </si>
  <si>
    <t xml:space="preserve">SINAPI</t>
  </si>
  <si>
    <t xml:space="preserve">Demolição de alvenaria de bloco furado, de forma manual, sem reaproveitamento. af_12/2017</t>
  </si>
  <si>
    <t xml:space="preserve">m³</t>
  </si>
  <si>
    <t xml:space="preserve">Abertura de dois vãos para portas na cozinha e demolição do abrigo de gás existente</t>
  </si>
  <si>
    <t xml:space="preserve">2.1.2</t>
  </si>
  <si>
    <t xml:space="preserve">03.04.020</t>
  </si>
  <si>
    <t xml:space="preserve">Demolição manual de revestimento cerâmico, incluindo a base</t>
  </si>
  <si>
    <t xml:space="preserve">Faixa de azulejos sobre a pia da cozinha: 1,00 m²
Pisos dos sanitários de alunos: 6,00 m²</t>
  </si>
  <si>
    <t xml:space="preserve">2.1.3</t>
  </si>
  <si>
    <t xml:space="preserve">PMSP EDIF</t>
  </si>
  <si>
    <t xml:space="preserve">Demolição de telhas em geral, exclusive telhas de barro cozido e vidro</t>
  </si>
  <si>
    <t xml:space="preserve">m2</t>
  </si>
  <si>
    <t xml:space="preserve">Demolição do telhamento sobre a área do pátio para substituição</t>
  </si>
  <si>
    <t xml:space="preserve">2.1.4</t>
  </si>
  <si>
    <t xml:space="preserve">04.03.080</t>
  </si>
  <si>
    <t xml:space="preserve">Retirada de cumeeira, espigão ou rufo perfil qualquer</t>
  </si>
  <si>
    <t xml:space="preserve">m</t>
  </si>
  <si>
    <t xml:space="preserve">Retirada de cumeeira no intervalo do telhamento do pátio</t>
  </si>
  <si>
    <t xml:space="preserve">2.1.5</t>
  </si>
  <si>
    <t xml:space="preserve">Demolição de alambrado de tela galvanizada</t>
  </si>
  <si>
    <t xml:space="preserve">Perímetro do lote: 103,60 m x 2,00 m = 207,20 m²</t>
  </si>
  <si>
    <t xml:space="preserve">2.1.6</t>
  </si>
  <si>
    <t xml:space="preserve">04.09.140</t>
  </si>
  <si>
    <t xml:space="preserve">Retirada de poste ou sistema de sustentação para alambrado ou fechamento</t>
  </si>
  <si>
    <t xml:space="preserve">2.1.7</t>
  </si>
  <si>
    <t xml:space="preserve">04.08.020</t>
  </si>
  <si>
    <t xml:space="preserve">Retirada de folha de esquadria em madeira</t>
  </si>
  <si>
    <t xml:space="preserve">Conforme projeto</t>
  </si>
  <si>
    <t xml:space="preserve">2.2</t>
  </si>
  <si>
    <t xml:space="preserve">TRANSPORTE E DESCARTE DE ENTULHO</t>
  </si>
  <si>
    <t xml:space="preserve">2.2.1</t>
  </si>
  <si>
    <t xml:space="preserve">Remoção de entulho com caçamba metálica, inclusive carga manual e descarga em bota-fora</t>
  </si>
  <si>
    <t xml:space="preserve">Estimativa de entulho</t>
  </si>
  <si>
    <t xml:space="preserve">3.0</t>
  </si>
  <si>
    <t xml:space="preserve">ESTRUTURA</t>
  </si>
  <si>
    <t xml:space="preserve">3.1</t>
  </si>
  <si>
    <t xml:space="preserve">INFRAESTRUTURA</t>
  </si>
  <si>
    <t xml:space="preserve">3.1.1</t>
  </si>
  <si>
    <t xml:space="preserve">02.01.001</t>
  </si>
  <si>
    <t xml:space="preserve">Escavacao manual - profundidade ate 1.80 m</t>
  </si>
  <si>
    <t xml:space="preserve">Escavação de baldrame sendo 21 blocos de 0,60 x 0,60 x 0,60 + 61,22 de viga x 0,20 x 0,30 =  8,21 m³
Escavação para o muro, sendo baldrame 73 x 0,30 x 0,50 + brocas 36 x 1,50 x 0,30 x 0,30 = 15,81 m³</t>
  </si>
  <si>
    <t xml:space="preserve">3.1.2</t>
  </si>
  <si>
    <t xml:space="preserve">02.01.002</t>
  </si>
  <si>
    <t xml:space="preserve">Escavacao manual - profundidade alem de 1.80 m</t>
  </si>
  <si>
    <t xml:space="preserve">Escavação de brocas, sendo 23 x 0,30 x 0,30 x 3,00 = 6,21 m²</t>
  </si>
  <si>
    <t xml:space="preserve">3.1.3</t>
  </si>
  <si>
    <t xml:space="preserve">02.03.001</t>
  </si>
  <si>
    <t xml:space="preserve">Forma de madeira macica</t>
  </si>
  <si>
    <t xml:space="preserve">Laterais dos blocos 0,60 x 0,60 x 4 x 21 + vigas 61,22 x 0,30 x 2 = 66,97 m²</t>
  </si>
  <si>
    <t xml:space="preserve">3.1.4</t>
  </si>
  <si>
    <t xml:space="preserve">02.04.002</t>
  </si>
  <si>
    <t xml:space="preserve">Aco ca 50 (a ou b) fyk= 500 m pa</t>
  </si>
  <si>
    <t xml:space="preserve">kg</t>
  </si>
  <si>
    <t xml:space="preserve">Volume total 23 x 0,60 x 0,60 x 0,60 + 61,22 x 0,30 x 0,20 + 23 x 3 x 0,20 x 0,20 = 11,4012 m³ x 100Kg por m³ total de 1.140,12 Kg</t>
  </si>
  <si>
    <t xml:space="preserve">3.1.5</t>
  </si>
  <si>
    <t xml:space="preserve">13.01.006</t>
  </si>
  <si>
    <t xml:space="preserve">Lastro de pedra britada - 5cm</t>
  </si>
  <si>
    <t xml:space="preserve">Conforme projeto, área ampliada </t>
  </si>
  <si>
    <t xml:space="preserve">3.1.6</t>
  </si>
  <si>
    <t xml:space="preserve">02.05.018</t>
  </si>
  <si>
    <t xml:space="preserve">Concreto dosado e lancado fck=25mpa</t>
  </si>
  <si>
    <t xml:space="preserve">Volume total sapatas e vigas: 23 x 0,60 x 0,60 x 0,60 + 61,22 x 0,30 x 0,20 = 8,6412 m³
Brocas: 3,00 x 0,30 x 0,30 x 23 = 6,21 m³
Contrapiso: 96,81m² x 0,08 m = 7,75 m³</t>
  </si>
  <si>
    <t xml:space="preserve">3.1.7</t>
  </si>
  <si>
    <t xml:space="preserve">02.04.005</t>
  </si>
  <si>
    <t xml:space="preserve">Tela armadura (malha aco ca 60 fyk= 600 m pa)</t>
  </si>
  <si>
    <t xml:space="preserve">Considerado 10kg/m² de contrapiso, portanto 96,01 x 10 = 960,10 Kg</t>
  </si>
  <si>
    <t xml:space="preserve">3.1.8</t>
  </si>
  <si>
    <t xml:space="preserve">02.06.003</t>
  </si>
  <si>
    <t xml:space="preserve">Alvenaria embasamento tijolo barro maciço e = 1 tijolo</t>
  </si>
  <si>
    <t xml:space="preserve">Medidas lineares de 61,22 m x 0,30 m = 18,37 m²</t>
  </si>
  <si>
    <t xml:space="preserve">3.1.9</t>
  </si>
  <si>
    <t xml:space="preserve">02.07.001</t>
  </si>
  <si>
    <t xml:space="preserve">Imperm resp alv embas com argam cim-areia 1:3 contendo hidrofugo</t>
  </si>
  <si>
    <t xml:space="preserve">Impermeabilização faces do embasamento total de 61,22 x 0,30 x 2 +61,22 x 0,20 = 42,97 m²</t>
  </si>
  <si>
    <t xml:space="preserve">3.2</t>
  </si>
  <si>
    <t xml:space="preserve">SUPERESTRUTURA</t>
  </si>
  <si>
    <t xml:space="preserve">3.2.1</t>
  </si>
  <si>
    <t xml:space="preserve">03.01.001</t>
  </si>
  <si>
    <t xml:space="preserve">Formas de madeira macica</t>
  </si>
  <si>
    <t xml:space="preserve">23 pilares de 3,00 então 0,20 x 3,00 x 4 x 23 = 55,22 m² + viga sendo 61,22 x 0,30 x 2 + 61,22 x 0,20 = 48,98 M²</t>
  </si>
  <si>
    <t xml:space="preserve">3.2.2</t>
  </si>
  <si>
    <t xml:space="preserve">03.02.002</t>
  </si>
  <si>
    <t xml:space="preserve">Volume total 23 x 0,20 x 0,20 x 3,00 + 61,22 x 0,30 x 0,20 = 6,4332 m³, sendo 100Kg por m³ temos 643,32 Kg</t>
  </si>
  <si>
    <t xml:space="preserve">3.2.3</t>
  </si>
  <si>
    <t xml:space="preserve">03.03.016</t>
  </si>
  <si>
    <t xml:space="preserve">Concreto dosado e lancado fck=25 mpa</t>
  </si>
  <si>
    <t xml:space="preserve">Volume total pilares e vigas 23 x 0,20 x 0,20 x 3,00 + 61,22 x 0,30 x 0,20 = 6,43 m³</t>
  </si>
  <si>
    <t xml:space="preserve">4.0</t>
  </si>
  <si>
    <t xml:space="preserve">ALVENARIA</t>
  </si>
  <si>
    <t xml:space="preserve">4.1</t>
  </si>
  <si>
    <t xml:space="preserve">04.01.034</t>
  </si>
  <si>
    <t xml:space="preserve">Alvenaria de bloco de concreto 19x19x39 cm classe c</t>
  </si>
  <si>
    <t xml:space="preserve">Conforme projeto 61,22 x 3,00 = 183,66 m²
Alvenaria de vedação dos telhados: 9,92 m²</t>
  </si>
  <si>
    <t xml:space="preserve">4.2</t>
  </si>
  <si>
    <t xml:space="preserve">04.01.012</t>
  </si>
  <si>
    <t xml:space="preserve">Alvenaria de tijolo de barro a vista e=1/4 tijolo</t>
  </si>
  <si>
    <t xml:space="preserve">Alvenaria de contenção do campo </t>
  </si>
  <si>
    <t xml:space="preserve">4.3</t>
  </si>
  <si>
    <t xml:space="preserve">04.01.045</t>
  </si>
  <si>
    <t xml:space="preserve">Concreto grout, preparado no local, lançado e adensado</t>
  </si>
  <si>
    <t xml:space="preserve">Estimado 15 m³</t>
  </si>
  <si>
    <t xml:space="preserve">4.4</t>
  </si>
  <si>
    <t xml:space="preserve">16.01.014</t>
  </si>
  <si>
    <t xml:space="preserve">Fd-14 fechamento de divisa/bloco de concreto/ s/revest. h=185cm/broca</t>
  </si>
  <si>
    <t xml:space="preserve">Muro de fechamento: 73,00 metros lineares</t>
  </si>
  <si>
    <t xml:space="preserve">5.0</t>
  </si>
  <si>
    <t xml:space="preserve">COBERTURA</t>
  </si>
  <si>
    <t xml:space="preserve">5.1</t>
  </si>
  <si>
    <t xml:space="preserve">07.02.004</t>
  </si>
  <si>
    <t xml:space="preserve">Fornecimento e montagem de estrutura metalica com aço nao patinavel (astm a36/a570)</t>
  </si>
  <si>
    <t xml:space="preserve">Considera-se 12 Kg/m², portanto:
Cobertura bloco 1: 68,22 m² x 12 Kg = 818,64 Kg
Cobertura bloco 2: 53,53 m² x 12 Kg = 642,36 Kg
Cobertura caixa de areia: 17,50 m² x 12 = 210 Kg</t>
  </si>
  <si>
    <t xml:space="preserve">5.2</t>
  </si>
  <si>
    <t xml:space="preserve">07.03.131</t>
  </si>
  <si>
    <t xml:space="preserve">Telha galvalume / aco galv pint 1 face po/coil-coating trapez h=100mm e=0,65mm</t>
  </si>
  <si>
    <t xml:space="preserve">Área de coberturas: 121,75 + 10% inclinação = 133,93 m²
Substituição da cobertura do pátio: 85,45 m²
Cobertura da caixa de areia: 17,50 m² + 10% = 19,25 m²</t>
  </si>
  <si>
    <t xml:space="preserve">5.3</t>
  </si>
  <si>
    <t xml:space="preserve">07.04.042</t>
  </si>
  <si>
    <t xml:space="preserve">Cumeeira de aco galv natural perfil trap e=0,5mm h=100mm</t>
  </si>
  <si>
    <t xml:space="preserve">Instalação sobre a cobertura substituída no pátio</t>
  </si>
  <si>
    <t xml:space="preserve">5.4</t>
  </si>
  <si>
    <t xml:space="preserve">07.04.123</t>
  </si>
  <si>
    <t xml:space="preserve">Rufo dentado aco galv pint po/coil-coating e=0,50mm corte ate 400mm</t>
  </si>
  <si>
    <t xml:space="preserve">Bloco 1:3,60
Bloco 2: 7,40 m</t>
  </si>
  <si>
    <t xml:space="preserve">6.0</t>
  </si>
  <si>
    <t xml:space="preserve">REVESTIMENTOS</t>
  </si>
  <si>
    <t xml:space="preserve">6.1</t>
  </si>
  <si>
    <t xml:space="preserve">FORRO</t>
  </si>
  <si>
    <t xml:space="preserve">6.1.1</t>
  </si>
  <si>
    <t xml:space="preserve">10.01.049</t>
  </si>
  <si>
    <t xml:space="preserve">Forro de gesso acartonado incl estrutura</t>
  </si>
  <si>
    <t xml:space="preserve">Estimado 68,36 m²</t>
  </si>
  <si>
    <t xml:space="preserve">6.2</t>
  </si>
  <si>
    <t xml:space="preserve">REVESTIMENTO DE PAREDES </t>
  </si>
  <si>
    <t xml:space="preserve">6.2.1</t>
  </si>
  <si>
    <t xml:space="preserve">12.02.009</t>
  </si>
  <si>
    <t xml:space="preserve">Revestimento com gesso</t>
  </si>
  <si>
    <t xml:space="preserve">Faces de alvenaria interna: 84,61 m x 3,00 = 253,83 m²</t>
  </si>
  <si>
    <t xml:space="preserve">6.2.2</t>
  </si>
  <si>
    <t xml:space="preserve">12.04.004</t>
  </si>
  <si>
    <t xml:space="preserve">Chapisco</t>
  </si>
  <si>
    <t xml:space="preserve">Faces de alvenaria externa: 44,45 x 3,00 = 133,35 m²</t>
  </si>
  <si>
    <t xml:space="preserve">6.2.3</t>
  </si>
  <si>
    <t xml:space="preserve">12.04.005</t>
  </si>
  <si>
    <t xml:space="preserve">Emboco</t>
  </si>
  <si>
    <t xml:space="preserve">6.2.4</t>
  </si>
  <si>
    <t xml:space="preserve">12.04.007</t>
  </si>
  <si>
    <t xml:space="preserve">Reboco</t>
  </si>
  <si>
    <t xml:space="preserve">6.2.5</t>
  </si>
  <si>
    <t xml:space="preserve">12.02.036</t>
  </si>
  <si>
    <t xml:space="preserve">Revestimento com azulejos lisos, branco brilhante</t>
  </si>
  <si>
    <t xml:space="preserve">Faces da alvenaria da cozinha, despensa, área de serviço e sanitários</t>
  </si>
  <si>
    <t xml:space="preserve">6.3</t>
  </si>
  <si>
    <t xml:space="preserve">REVESTIMENTO DE PISOS</t>
  </si>
  <si>
    <t xml:space="preserve">6.3.1</t>
  </si>
  <si>
    <t xml:space="preserve">13.02.005</t>
  </si>
  <si>
    <t xml:space="preserve">Cimentado desempenado alisado e=3,50cm incl arg reg</t>
  </si>
  <si>
    <t xml:space="preserve">Regularização do piso existente</t>
  </si>
  <si>
    <t xml:space="preserve">6.3.2</t>
  </si>
  <si>
    <t xml:space="preserve">13.02.100</t>
  </si>
  <si>
    <t xml:space="preserve">Ceramica esmalt.antider. Absorção de agua 3% a 8% pei 4/5 coef.atrito minimo 0,4 uso exclusivo padrao creche</t>
  </si>
  <si>
    <t xml:space="preserve">Piso da cozinha, despensa, área de serviço, sanitário, sanitário PNE e sanitários de alunos</t>
  </si>
  <si>
    <t xml:space="preserve">6.3.3</t>
  </si>
  <si>
    <t xml:space="preserve">13.80.015</t>
  </si>
  <si>
    <t xml:space="preserve">Piso vinilico de 2mm de espessura</t>
  </si>
  <si>
    <t xml:space="preserve">Piso das salas de aula, secretaria e sala dos professores</t>
  </si>
  <si>
    <t xml:space="preserve">6.3.4</t>
  </si>
  <si>
    <t xml:space="preserve">13.05.069</t>
  </si>
  <si>
    <t xml:space="preserve">Rodape vinilico de 7 cm simples</t>
  </si>
  <si>
    <t xml:space="preserve">Rodapé das salas de aula, secretaria e sala dos professores</t>
  </si>
  <si>
    <t xml:space="preserve">7.0</t>
  </si>
  <si>
    <t xml:space="preserve">ESQUADRIAS</t>
  </si>
  <si>
    <t xml:space="preserve">7.1</t>
  </si>
  <si>
    <t xml:space="preserve">25.02.300</t>
  </si>
  <si>
    <t xml:space="preserve">Porta de abrir em alumínio com pintura eletrostática, sob medida - cor branca</t>
  </si>
  <si>
    <t xml:space="preserve">P1: 02 un x 2,10 x 0,80 = 3,36 m²</t>
  </si>
  <si>
    <t xml:space="preserve">7.2</t>
  </si>
  <si>
    <t xml:space="preserve">05.01.014</t>
  </si>
  <si>
    <t xml:space="preserve">Pm-24 porta de madeira sarrafeada p/ pint. bat. madeira l=72cm</t>
  </si>
  <si>
    <t xml:space="preserve">P2: 03 un</t>
  </si>
  <si>
    <t xml:space="preserve">7.3</t>
  </si>
  <si>
    <t xml:space="preserve">05.01.004</t>
  </si>
  <si>
    <t xml:space="preserve">Pm-04 porta de madeira sarrafeada p/ pint. bat. madeira l=82cm</t>
  </si>
  <si>
    <t xml:space="preserve">P3: 07 un</t>
  </si>
  <si>
    <t xml:space="preserve">7.4</t>
  </si>
  <si>
    <t xml:space="preserve">05.01.005</t>
  </si>
  <si>
    <t xml:space="preserve">Pm-05 porta de madeira sarrafeada p/ pint. bat. madeira l=92cm</t>
  </si>
  <si>
    <t xml:space="preserve">P4: 01 un</t>
  </si>
  <si>
    <t xml:space="preserve">7.5</t>
  </si>
  <si>
    <t xml:space="preserve">06.01.072</t>
  </si>
  <si>
    <t xml:space="preserve">Caixilhos de aluminio – basculantes</t>
  </si>
  <si>
    <t xml:space="preserve">J1: 1,80 x 0,60 = 1,08 m²
J2: 1,80 x 1,00 x 3un = 5,40 m²
J3: 1,20 x 0,60 x 3un = 2,16 m²
J4: 3,00 x 1,50 m² x 2un = 9,00 m²</t>
  </si>
  <si>
    <t xml:space="preserve">8.0</t>
  </si>
  <si>
    <t xml:space="preserve">COMPONENTES</t>
  </si>
  <si>
    <t xml:space="preserve">8.1</t>
  </si>
  <si>
    <t xml:space="preserve">05.05.087</t>
  </si>
  <si>
    <t xml:space="preserve">Gs-04 guiche de secretaria/janela de correr</t>
  </si>
  <si>
    <t xml:space="preserve">Secretaria, 01 unidade</t>
  </si>
  <si>
    <t xml:space="preserve">8.2</t>
  </si>
  <si>
    <t xml:space="preserve">05.05.105</t>
  </si>
  <si>
    <t xml:space="preserve">Cc-05 cuba inox (50x40x25cm) torneira de mesa incl.válvula americana-granito</t>
  </si>
  <si>
    <t xml:space="preserve">Pia da cozinha da sala dos professores</t>
  </si>
  <si>
    <t xml:space="preserve">8.3</t>
  </si>
  <si>
    <t xml:space="preserve">05.05.064</t>
  </si>
  <si>
    <t xml:space="preserve">Pr-08 prateleira de granito</t>
  </si>
  <si>
    <t xml:space="preserve">Três prateleiras para despensa, com 2,75m de comprimento = 8,25m
01 prateleira na cozinha com 1,50m de comprimento</t>
  </si>
  <si>
    <t xml:space="preserve">8.4</t>
  </si>
  <si>
    <t xml:space="preserve">13.06.083</t>
  </si>
  <si>
    <t xml:space="preserve">So-23 soleira de granito em nivel 1 peça (l=19 a 22cm)</t>
  </si>
  <si>
    <t xml:space="preserve">8.5</t>
  </si>
  <si>
    <t xml:space="preserve">06.03.064</t>
  </si>
  <si>
    <t xml:space="preserve">Co-30 guarda-corpo tubular aço inox fornecido e instalado</t>
  </si>
  <si>
    <t xml:space="preserve">Instalação na rampa de acesso ao parque</t>
  </si>
  <si>
    <t xml:space="preserve">8.6</t>
  </si>
  <si>
    <t xml:space="preserve">06.03.040</t>
  </si>
  <si>
    <t xml:space="preserve">Tela arame galvanizado mosquiteira contra insetos</t>
  </si>
  <si>
    <t xml:space="preserve">Telamento da caixa de areia: 17 x 2,50 = 42,50 m²</t>
  </si>
  <si>
    <t xml:space="preserve">8.7</t>
  </si>
  <si>
    <t xml:space="preserve">16.04.037</t>
  </si>
  <si>
    <t xml:space="preserve">Fq-04 alambrado com perfil e tela soldada-galvanizados</t>
  </si>
  <si>
    <t xml:space="preserve">Alambrado sobre muro de contenção do campo</t>
  </si>
  <si>
    <t xml:space="preserve">8.8</t>
  </si>
  <si>
    <t xml:space="preserve">16.06.023</t>
  </si>
  <si>
    <t xml:space="preserve">Al-01 abrigo para lixo</t>
  </si>
  <si>
    <t xml:space="preserve">Considerado uma unidade</t>
  </si>
  <si>
    <t xml:space="preserve">8.9</t>
  </si>
  <si>
    <t xml:space="preserve">Playground brinquedos de madeira - gangorra dupla</t>
  </si>
  <si>
    <t xml:space="preserve">UN</t>
  </si>
  <si>
    <t xml:space="preserve">8.10</t>
  </si>
  <si>
    <t xml:space="preserve">Playground brinquedos de madeira - dois cavalinhos e duas gangorras</t>
  </si>
  <si>
    <t xml:space="preserve">8.11</t>
  </si>
  <si>
    <t xml:space="preserve">Playground brinquedos de madeira - balança dupla</t>
  </si>
  <si>
    <t xml:space="preserve">Considerado duas unidades</t>
  </si>
  <si>
    <t xml:space="preserve">8.12</t>
  </si>
  <si>
    <t xml:space="preserve">05.80.042</t>
  </si>
  <si>
    <t xml:space="preserve">Lousa quadriculada l=4.61m mod. Lg-01 u</t>
  </si>
  <si>
    <t xml:space="preserve">Considerado 03 unidades</t>
  </si>
  <si>
    <t xml:space="preserve">8.23</t>
  </si>
  <si>
    <t xml:space="preserve">35.01.150</t>
  </si>
  <si>
    <t xml:space="preserve">Trave oficial completa com rede para futebol de salão</t>
  </si>
  <si>
    <t xml:space="preserve">CJ</t>
  </si>
  <si>
    <t xml:space="preserve">Considerado 01 conjunto com duas unidades</t>
  </si>
  <si>
    <t xml:space="preserve">8.24</t>
  </si>
  <si>
    <t xml:space="preserve">-</t>
  </si>
  <si>
    <t xml:space="preserve">Cotação</t>
  </si>
  <si>
    <t xml:space="preserve">Casinha de madeira feita em pinus, com dimensões aproximadas de 1,50 m x 1,80 m</t>
  </si>
  <si>
    <t xml:space="preserve">Considerado 01 unidade</t>
  </si>
  <si>
    <t xml:space="preserve">8.25</t>
  </si>
  <si>
    <t xml:space="preserve">04.03.002</t>
  </si>
  <si>
    <t xml:space="preserve">Dv-02 divisória de granilite - lateral fechada</t>
  </si>
  <si>
    <t xml:space="preserve">Considerado 02 divisórias com extensão de 0,70 m</t>
  </si>
  <si>
    <t xml:space="preserve">9.0</t>
  </si>
  <si>
    <t xml:space="preserve">HIDRÁULICA</t>
  </si>
  <si>
    <t xml:space="preserve">9.1</t>
  </si>
  <si>
    <t xml:space="preserve">REDE DE AGUA FRIA</t>
  </si>
  <si>
    <t xml:space="preserve">9.1.1</t>
  </si>
  <si>
    <t xml:space="preserve">08.03.016</t>
  </si>
  <si>
    <t xml:space="preserve">Tubo De Pvc Rigido Junta Soldavel Dn 25mm (3/4") Incl Conexoes</t>
  </si>
  <si>
    <t xml:space="preserve">Estimado 150m</t>
  </si>
  <si>
    <t xml:space="preserve">9.1.2</t>
  </si>
  <si>
    <t xml:space="preserve">08.03.017</t>
  </si>
  <si>
    <t xml:space="preserve">Tubo De Pvc Rigido Junta Soldavel Dn 32mm (1") Incl Conexoes</t>
  </si>
  <si>
    <t xml:space="preserve">9.1.3</t>
  </si>
  <si>
    <t xml:space="preserve">08.04.023</t>
  </si>
  <si>
    <t xml:space="preserve">Registro de gaveta com canopla cromada dn 25mm (1")</t>
  </si>
  <si>
    <t xml:space="preserve">Estimado 3 unidades</t>
  </si>
  <si>
    <t xml:space="preserve">9.2</t>
  </si>
  <si>
    <t xml:space="preserve">REDE DE ESGOTO</t>
  </si>
  <si>
    <t xml:space="preserve">9.2.1</t>
  </si>
  <si>
    <t xml:space="preserve">46.02.060</t>
  </si>
  <si>
    <t xml:space="preserve">Tubo de pvc rígido branco pxb com virola e anel de borracha, linha esgoto série normal, dn= 75 mm, inclusive conexões</t>
  </si>
  <si>
    <t xml:space="preserve">9.2.2</t>
  </si>
  <si>
    <t xml:space="preserve">46.02.070</t>
  </si>
  <si>
    <t xml:space="preserve">Tubo de pvc rígido branco pxb com virola e anel de borracha, linha esgoto série normal, dn= 100 mm, inclusive conexões</t>
  </si>
  <si>
    <t xml:space="preserve">9.2.3</t>
  </si>
  <si>
    <t xml:space="preserve">08.10.006</t>
  </si>
  <si>
    <t xml:space="preserve">Caixa sifonada de pvc dn 150x150x50 c/ grelha metálica</t>
  </si>
  <si>
    <t xml:space="preserve">9.2.4</t>
  </si>
  <si>
    <t xml:space="preserve">08.10.049</t>
  </si>
  <si>
    <t xml:space="preserve">Ralo seco conico pvc dn 100mm c/grelha pvc cromado</t>
  </si>
  <si>
    <t xml:space="preserve">9.2.5</t>
  </si>
  <si>
    <t xml:space="preserve">44.20.010</t>
  </si>
  <si>
    <t xml:space="preserve">Sifão plástico sanfonado universal de 1´</t>
  </si>
  <si>
    <t xml:space="preserve">unid</t>
  </si>
  <si>
    <t xml:space="preserve">9.2.6</t>
  </si>
  <si>
    <t xml:space="preserve">44.20.230</t>
  </si>
  <si>
    <t xml:space="preserve">Tubo de ligação para sanitário</t>
  </si>
  <si>
    <t xml:space="preserve">9.4</t>
  </si>
  <si>
    <t xml:space="preserve">LOUÇAS SANITÁRIAS E PEÇAS METÁLICAS</t>
  </si>
  <si>
    <t xml:space="preserve">9.4.1</t>
  </si>
  <si>
    <t xml:space="preserve">Vaso sanitário sifonado com caixa acoplada, louça branca – fornecimento e instalação. af_01/2020</t>
  </si>
  <si>
    <t xml:space="preserve">9.4.2</t>
  </si>
  <si>
    <t xml:space="preserve">08.16.003</t>
  </si>
  <si>
    <t xml:space="preserve">Bacia sanitária infantil</t>
  </si>
  <si>
    <t xml:space="preserve">9.4.3</t>
  </si>
  <si>
    <t xml:space="preserve">44.20.280</t>
  </si>
  <si>
    <t xml:space="preserve">Tampa de plástico para bacia sanitária</t>
  </si>
  <si>
    <t xml:space="preserve">9.4.4</t>
  </si>
  <si>
    <t xml:space="preserve">86939</t>
  </si>
  <si>
    <t xml:space="preserve">Lavatório louça branca com coluna, *44 x 35,5* cm, padrão popular, incluso sifão flexível em pvc, válvula e engate flexível 30cm em plástico e com torneira cromada padrão popular - fornecimento e instalação. Af_01/2020</t>
  </si>
  <si>
    <t xml:space="preserve">9.4.5</t>
  </si>
  <si>
    <t xml:space="preserve">08.15.019</t>
  </si>
  <si>
    <t xml:space="preserve">Lt-07 lavatório coletivo com torneira de mesa- sanit. Administração</t>
  </si>
  <si>
    <t xml:space="preserve">9.4.6</t>
  </si>
  <si>
    <t xml:space="preserve">08.16.091</t>
  </si>
  <si>
    <t xml:space="preserve">Br-03 conjunto lavatório e bacia acessíveis</t>
  </si>
  <si>
    <t xml:space="preserve">cj</t>
  </si>
  <si>
    <t xml:space="preserve">9.4.7</t>
  </si>
  <si>
    <t xml:space="preserve">08.16.046 </t>
  </si>
  <si>
    <t xml:space="preserve">Tanque</t>
  </si>
  <si>
    <t xml:space="preserve">9.5</t>
  </si>
  <si>
    <t xml:space="preserve">ABRIGO E REDE DE GÁS</t>
  </si>
  <si>
    <t xml:space="preserve">9.5.1</t>
  </si>
  <si>
    <t xml:space="preserve">08.02.001</t>
  </si>
  <si>
    <t xml:space="preserve">Ag-04 abrigo para gas com 2 cilindros de 45 kg</t>
  </si>
  <si>
    <t xml:space="preserve">1 unidade conforme projeto</t>
  </si>
  <si>
    <t xml:space="preserve">9.5.2</t>
  </si>
  <si>
    <t xml:space="preserve">08.02.021</t>
  </si>
  <si>
    <t xml:space="preserve">Vg-01 valvula e regulador de pressao de gas</t>
  </si>
  <si>
    <t xml:space="preserve">9.5.3</t>
  </si>
  <si>
    <t xml:space="preserve">08.02.061</t>
  </si>
  <si>
    <t xml:space="preserve">Tubo de cobre p/ gas classe a s/cost dn=3/4 (22) solda foscoper</t>
  </si>
  <si>
    <t xml:space="preserve">Estimado 18m</t>
  </si>
  <si>
    <t xml:space="preserve">10.0</t>
  </si>
  <si>
    <t xml:space="preserve">ELÉTRICA</t>
  </si>
  <si>
    <t xml:space="preserve">10.1</t>
  </si>
  <si>
    <t xml:space="preserve">ENTRADA EM BAIXA TENSÃO</t>
  </si>
  <si>
    <t xml:space="preserve">10.1.1</t>
  </si>
  <si>
    <t xml:space="preserve">09.02.088</t>
  </si>
  <si>
    <t xml:space="preserve">Disjuntor tripolar termomagnetico 3x10a a 3x50a</t>
  </si>
  <si>
    <t xml:space="preserve">Considerado 1 entrada</t>
  </si>
  <si>
    <t xml:space="preserve">10.2</t>
  </si>
  <si>
    <t xml:space="preserve">REDE DE BAIXA TENSÃO</t>
  </si>
  <si>
    <t xml:space="preserve">10.2.1</t>
  </si>
  <si>
    <t xml:space="preserve">09.05.036</t>
  </si>
  <si>
    <t xml:space="preserve">Eletroduto em polietileno de 25mm-inclusive conexoes</t>
  </si>
  <si>
    <t xml:space="preserve">10.2.2</t>
  </si>
  <si>
    <t xml:space="preserve">09.05.070</t>
  </si>
  <si>
    <t xml:space="preserve">Disjuntor bipolar termomagnetico 2x10a a 2x50a</t>
  </si>
  <si>
    <t xml:space="preserve">10.2.3</t>
  </si>
  <si>
    <t xml:space="preserve">09.05.071</t>
  </si>
  <si>
    <t xml:space="preserve">Disjuntor bipolar termomagnetico  2x60a a 2x100a</t>
  </si>
  <si>
    <t xml:space="preserve">10.2.4</t>
  </si>
  <si>
    <t xml:space="preserve">91939</t>
  </si>
  <si>
    <t xml:space="preserve">Af_12/2015 caixa retangular 4”x2” alta (2,00 m do piso), pvc, instalada em parede – fornecimento e instalação. af_12/2015</t>
  </si>
  <si>
    <t xml:space="preserve">10.2.5</t>
  </si>
  <si>
    <t xml:space="preserve">91940</t>
  </si>
  <si>
    <t xml:space="preserve">Caixa retangular 4” x 2” média (1,30 m do piso), pvc, instalada em parede – fornecimento e instalação. af_12/2015</t>
  </si>
  <si>
    <t xml:space="preserve">10.2.6</t>
  </si>
  <si>
    <t xml:space="preserve">91941</t>
  </si>
  <si>
    <t xml:space="preserve">Caixa retangular 4” x 2” baixa (0,30 m do piso), pvc, instalada em parede – fornecimento e instalação. af_12/2015</t>
  </si>
  <si>
    <t xml:space="preserve">10.2.7</t>
  </si>
  <si>
    <t xml:space="preserve">09.07.004</t>
  </si>
  <si>
    <t xml:space="preserve">Fio de 2,50 mm2 - 750 v de isolacao</t>
  </si>
  <si>
    <t xml:space="preserve">10.2.8</t>
  </si>
  <si>
    <t xml:space="preserve">09.08.067</t>
  </si>
  <si>
    <t xml:space="preserve">Interruptor 1 tecla bipol simpl caixa 4"x2"-eletr pvc rígido</t>
  </si>
  <si>
    <t xml:space="preserve">10.2.9</t>
  </si>
  <si>
    <t xml:space="preserve">09.08.079</t>
  </si>
  <si>
    <t xml:space="preserve">Tomada 2p+t padrao nbr 14136 corrente 10a-250v-eletr. pvc rígido</t>
  </si>
  <si>
    <t xml:space="preserve">10.2.10</t>
  </si>
  <si>
    <t xml:space="preserve">Ventilador de parede, diâm. mín.=65cm</t>
  </si>
  <si>
    <t xml:space="preserve">10.3</t>
  </si>
  <si>
    <t xml:space="preserve">ILUMINAÇÃO </t>
  </si>
  <si>
    <t xml:space="preserve">10.3.1</t>
  </si>
  <si>
    <t xml:space="preserve">09.09.060</t>
  </si>
  <si>
    <t xml:space="preserve">Il-60 luminaria de sobrepor c/refletor e aletas p/lamp.fluorescente (2x32w)</t>
  </si>
  <si>
    <t xml:space="preserve">10.3.2</t>
  </si>
  <si>
    <t xml:space="preserve">40.07.040</t>
  </si>
  <si>
    <t xml:space="preserve">Caixa em pvc octogonal de 4´ x 4´</t>
  </si>
  <si>
    <t xml:space="preserve">11.0</t>
  </si>
  <si>
    <t xml:space="preserve">ACABAMENTO E PINTURA</t>
  </si>
  <si>
    <t xml:space="preserve">11.1</t>
  </si>
  <si>
    <t xml:space="preserve">15.02.005</t>
  </si>
  <si>
    <t xml:space="preserve">Tinta latex economica</t>
  </si>
  <si>
    <t xml:space="preserve">Pintura geral, paredes e lajes</t>
  </si>
  <si>
    <t xml:space="preserve">11.2</t>
  </si>
  <si>
    <t xml:space="preserve">33.12.011</t>
  </si>
  <si>
    <t xml:space="preserve">Esmalte à base de água em madeira, inclusive preparo</t>
  </si>
  <si>
    <t xml:space="preserve">Pintura das portas de madeira, nas duas faces</t>
  </si>
  <si>
    <t xml:space="preserve">11.3</t>
  </si>
  <si>
    <t xml:space="preserve">15.03.021</t>
  </si>
  <si>
    <t xml:space="preserve">Esmalte em esquadrias de ferro</t>
  </si>
  <si>
    <t xml:space="preserve">12.0</t>
  </si>
  <si>
    <t xml:space="preserve">REDE DE DRENAGEM E GRAMA SINTÉTICA</t>
  </si>
  <si>
    <t xml:space="preserve">12.1</t>
  </si>
  <si>
    <t xml:space="preserve">SINAPI-I</t>
  </si>
  <si>
    <t xml:space="preserve">Caixa sifonada pvc, 250 x 230 x 75 mm, com tampa cega quadrada, branca</t>
  </si>
  <si>
    <t xml:space="preserve">Execução da drenagem sob o revestimento de grama sintética</t>
  </si>
  <si>
    <t xml:space="preserve">12.2</t>
  </si>
  <si>
    <t xml:space="preserve">01.08.014</t>
  </si>
  <si>
    <t xml:space="preserve">Tubo pvc ocre junta elástica dn 100 inclusive conexões - enterrado</t>
  </si>
  <si>
    <t xml:space="preserve">12.3</t>
  </si>
  <si>
    <t xml:space="preserve">Pó de brita com compactação mecânica - espessura 10cm</t>
  </si>
  <si>
    <t xml:space="preserve">Pó de pedra para regularização do solo</t>
  </si>
  <si>
    <t xml:space="preserve">12.4</t>
  </si>
  <si>
    <t xml:space="preserve">Arame recozido 16 bwg, d = 1,65 mm (0,016 kg/m) ou 18 bwg, d = 1,25 mm (0,01 kg/m)</t>
  </si>
  <si>
    <t xml:space="preserve">Confecção de ganchos para fixação da grama sintética à camada de pó de brita compactada</t>
  </si>
  <si>
    <t xml:space="preserve">12.5</t>
  </si>
  <si>
    <t xml:space="preserve">21.01.160</t>
  </si>
  <si>
    <t xml:space="preserve">Revestimento em grama sintética, com espessura de 20 a 32 mm</t>
  </si>
  <si>
    <t xml:space="preserve">Campo em grama sintética: 56,45 m²
Parque: 88,33 m²</t>
  </si>
  <si>
    <t xml:space="preserve">13.0</t>
  </si>
  <si>
    <t xml:space="preserve">SERVIÇOS COMPLEMENTARES</t>
  </si>
  <si>
    <t xml:space="preserve">13.1</t>
  </si>
  <si>
    <t xml:space="preserve">Limpeza geral da obra</t>
  </si>
  <si>
    <t xml:space="preserve">Área do lote</t>
  </si>
  <si>
    <t xml:space="preserve">VALOR GLOBAL DOS SERVIÇOS</t>
  </si>
  <si>
    <t xml:space="preserve">Itatiba, 08 de Outubro de 2024</t>
  </si>
  <si>
    <t xml:space="preserve">Departamento de Obras Escolares</t>
  </si>
  <si>
    <t xml:space="preserve">Secretaria de Educação</t>
  </si>
  <si>
    <t xml:space="preserve">CRONOGRAMA FÍSICO / FINANCEIRO</t>
  </si>
  <si>
    <t xml:space="preserve">CEMEI “ELIZABETH ABRAHÃO”</t>
  </si>
  <si>
    <t xml:space="preserve">DISCRIMINAÇÃO</t>
  </si>
  <si>
    <t xml:space="preserve">TOTAL DO ITEM</t>
  </si>
  <si>
    <t xml:space="preserve">Primeiro</t>
  </si>
  <si>
    <t xml:space="preserve">Segundo</t>
  </si>
  <si>
    <t xml:space="preserve">Terceiro</t>
  </si>
  <si>
    <t xml:space="preserve">Quarto</t>
  </si>
  <si>
    <t xml:space="preserve">Quinto</t>
  </si>
  <si>
    <t xml:space="preserve">Sexto</t>
  </si>
  <si>
    <t xml:space="preserve">( % / R$ )</t>
  </si>
  <si>
    <t xml:space="preserve">Mês</t>
  </si>
  <si>
    <t xml:space="preserve">100%%</t>
  </si>
  <si>
    <t xml:space="preserve">TOTAL GERAL:</t>
  </si>
  <si>
    <t xml:space="preserve">DESEMBOLSO TOTAL DO MÊS (R$):</t>
  </si>
  <si>
    <t xml:space="preserve">MENSAL</t>
  </si>
  <si>
    <t xml:space="preserve">ACUM.</t>
  </si>
  <si>
    <t xml:space="preserve">PERCENTUAL:</t>
  </si>
  <si>
    <t xml:space="preserve">DECOMPOSIÇÃO DE BDI</t>
  </si>
  <si>
    <t xml:space="preserve">Conforme legislação tributária municipal, definir estimativa de percentual da base de cálculo para o ISS:</t>
  </si>
  <si>
    <t xml:space="preserve">Sobre a base de cálculo, definir a respectiva alíquota do ISS (entre 2% e 5%):</t>
  </si>
  <si>
    <t xml:space="preserve">DETALHAMENTO DO BDI</t>
  </si>
  <si>
    <t xml:space="preserve">Item</t>
  </si>
  <si>
    <t xml:space="preserve">Descrição dos Serviços</t>
  </si>
  <si>
    <t xml:space="preserve">Siglas</t>
  </si>
  <si>
    <t xml:space="preserve">%</t>
  </si>
  <si>
    <t xml:space="preserve">SEM DESONERAÇÃO</t>
  </si>
  <si>
    <t xml:space="preserve">Administração Central</t>
  </si>
  <si>
    <t xml:space="preserve">AC</t>
  </si>
  <si>
    <t xml:space="preserve">Seguro e Garantias</t>
  </si>
  <si>
    <t xml:space="preserve">SG</t>
  </si>
  <si>
    <t xml:space="preserve">1.3</t>
  </si>
  <si>
    <t xml:space="preserve">Risco</t>
  </si>
  <si>
    <t xml:space="preserve">R</t>
  </si>
  <si>
    <t xml:space="preserve">1.4</t>
  </si>
  <si>
    <t xml:space="preserve">Despesas Financeiras</t>
  </si>
  <si>
    <t xml:space="preserve">DF</t>
  </si>
  <si>
    <t xml:space="preserve">1.5</t>
  </si>
  <si>
    <t xml:space="preserve">Lucro</t>
  </si>
  <si>
    <t xml:space="preserve">L</t>
  </si>
  <si>
    <t xml:space="preserve">1.6</t>
  </si>
  <si>
    <t xml:space="preserve">Tributos (Impostos COFINS 3% e PIS 0,65%)</t>
  </si>
  <si>
    <t xml:space="preserve">CP</t>
  </si>
  <si>
    <t xml:space="preserve">1.7</t>
  </si>
  <si>
    <t xml:space="preserve">Tributos (ISS)</t>
  </si>
  <si>
    <t xml:space="preserve">ISS</t>
  </si>
  <si>
    <t xml:space="preserve">1.8</t>
  </si>
  <si>
    <t xml:space="preserve">Tributos (Contribuição Previdenciária de Receita Bruta)</t>
  </si>
  <si>
    <t xml:space="preserve">CPRB</t>
  </si>
  <si>
    <t xml:space="preserve">1.9</t>
  </si>
  <si>
    <t xml:space="preserve">BDI CALCULADO</t>
  </si>
  <si>
    <t xml:space="preserve">BDI CALCULADO CONFORME ACÓRDÃO Nº 2369/2011 – TCU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</si>
</sst>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#,##0.00"/>
    <numFmt numFmtId="166" formatCode="[$R$-416]\ #,##0.00;[RED]\-[$R$-416]\ #,##0.00"/>
    <numFmt numFmtId="167" formatCode="#,##0.00;\-#,##0.00"/>
    <numFmt numFmtId="168" formatCode="\ * #,##0.00\ ;\-* #,##0.00\ ;\ * \-#\ ;\ @\ "/>
    <numFmt numFmtId="169" formatCode="0.00%"/>
    <numFmt numFmtId="170" formatCode="0.00"/>
    <numFmt numFmtId="171" formatCode="#,##0.00;[RED]#,##0.00"/>
    <numFmt numFmtId="172" formatCode="00"/>
    <numFmt numFmtId="173" formatCode="General"/>
    <numFmt numFmtId="174" formatCode="0%"/>
    <numFmt numFmtId="175" formatCode="@"/>
  </numFmts>
  <fonts count="3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</font>
    <font>
      <b val="true"/>
      <sz val="10"/>
      <name val="Arial"/>
      <family val="2"/>
    </font>
    <font>
      <b val="true"/>
      <sz val="12"/>
      <name val="Arial"/>
      <family val="2"/>
    </font>
    <font>
      <b val="true"/>
      <sz val="9"/>
      <color rgb="FF000000"/>
      <name val="Arial"/>
      <family val="2"/>
    </font>
    <font>
      <sz val="11"/>
      <color rgb="FF000000"/>
      <name val="Calibri"/>
      <family val="2"/>
    </font>
    <font>
      <b val="true"/>
      <sz val="10"/>
      <color rgb="FF000000"/>
      <name val="Arial"/>
      <family val="2"/>
    </font>
    <font>
      <sz val="10"/>
      <color rgb="FF0000FF"/>
      <name val="Arial"/>
      <family val="2"/>
    </font>
    <font>
      <sz val="11"/>
      <name val="Arial"/>
      <family val="2"/>
    </font>
    <font>
      <b val="true"/>
      <sz val="11"/>
      <name val="Arial"/>
      <family val="2"/>
    </font>
    <font>
      <sz val="8"/>
      <name val="Arial"/>
      <family val="2"/>
    </font>
    <font>
      <b val="true"/>
      <sz val="13"/>
      <color rgb="FF000000"/>
      <name val="Arial1"/>
      <family val="0"/>
    </font>
    <font>
      <b val="true"/>
      <sz val="12"/>
      <color rgb="FF000000"/>
      <name val="Arial"/>
      <family val="2"/>
    </font>
    <font>
      <b val="true"/>
      <sz val="12"/>
      <color rgb="FF000000"/>
      <name val="Times New Roman"/>
      <family val="1"/>
    </font>
    <font>
      <b val="true"/>
      <sz val="8"/>
      <color rgb="FF000000"/>
      <name val="Times New Roman"/>
      <family val="1"/>
    </font>
    <font>
      <b val="true"/>
      <sz val="10"/>
      <color rgb="FF000000"/>
      <name val="Arial1"/>
      <family val="0"/>
    </font>
    <font>
      <b val="true"/>
      <sz val="12"/>
      <color rgb="FF000000"/>
      <name val="Arial1"/>
      <family val="0"/>
    </font>
    <font>
      <b val="true"/>
      <sz val="8"/>
      <color rgb="FF000000"/>
      <name val="Arial1"/>
      <family val="0"/>
    </font>
    <font>
      <i val="true"/>
      <sz val="11"/>
      <color rgb="FF7F7F7F"/>
      <name val="Calibri"/>
      <family val="2"/>
    </font>
    <font>
      <b val="true"/>
      <sz val="10"/>
      <color rgb="FF000000"/>
      <name val="Arial"/>
      <family val="0"/>
    </font>
    <font>
      <sz val="10"/>
      <color rgb="FF7F7F7F"/>
      <name val="Arial"/>
      <family val="0"/>
    </font>
    <font>
      <sz val="10"/>
      <color rgb="FF000000"/>
      <name val="Arial"/>
      <family val="0"/>
    </font>
    <font>
      <b val="true"/>
      <sz val="11"/>
      <color rgb="FFFFFFFF"/>
      <name val="Calibri2"/>
      <family val="0"/>
    </font>
    <font>
      <sz val="11"/>
      <color rgb="FFFFFFFF"/>
      <name val="Calibri2"/>
      <family val="0"/>
    </font>
    <font>
      <sz val="11"/>
      <color rgb="FF000000"/>
      <name val="Calibri2"/>
      <family val="0"/>
    </font>
    <font>
      <b val="true"/>
      <sz val="10"/>
      <color rgb="FF000000"/>
      <name val="Arial21"/>
      <family val="0"/>
    </font>
    <font>
      <b val="true"/>
      <sz val="11"/>
      <color rgb="FF000000"/>
      <name val="Calibri2"/>
      <family val="0"/>
    </font>
    <font>
      <sz val="10"/>
      <color rgb="FF000000"/>
      <name val="Arial21"/>
      <family val="0"/>
    </font>
    <font>
      <b val="true"/>
      <sz val="11"/>
      <color rgb="FF000000"/>
      <name val="Calibri"/>
      <family val="2"/>
    </font>
    <font>
      <sz val="11"/>
      <color rgb="FF000000"/>
      <name val="Arial"/>
      <family val="2"/>
    </font>
    <font>
      <sz val="10"/>
      <color rgb="FF33333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77BC65"/>
        <bgColor rgb="FFAFD095"/>
      </patternFill>
    </fill>
    <fill>
      <patternFill patternType="solid">
        <fgColor rgb="FFAFD095"/>
        <bgColor rgb="FFD9D9D9"/>
      </patternFill>
    </fill>
    <fill>
      <patternFill patternType="solid">
        <fgColor rgb="FFDDE8CB"/>
        <bgColor rgb="FFD9D9D9"/>
      </patternFill>
    </fill>
    <fill>
      <patternFill patternType="solid">
        <fgColor rgb="FFF2F2F2"/>
        <bgColor rgb="FFF6F9D4"/>
      </patternFill>
    </fill>
    <fill>
      <patternFill patternType="solid">
        <fgColor rgb="FFFFFFFF"/>
        <bgColor rgb="FFF2F2F2"/>
      </patternFill>
    </fill>
    <fill>
      <patternFill patternType="solid">
        <fgColor rgb="FFD9D9D9"/>
        <bgColor rgb="FFDDE8CB"/>
      </patternFill>
    </fill>
    <fill>
      <patternFill patternType="solid">
        <fgColor rgb="FF461EF2"/>
        <bgColor rgb="FF0033CC"/>
      </patternFill>
    </fill>
    <fill>
      <patternFill patternType="solid">
        <fgColor rgb="FF000000"/>
        <bgColor rgb="FF003300"/>
      </patternFill>
    </fill>
    <fill>
      <patternFill patternType="solid">
        <fgColor rgb="FFF6F9D4"/>
        <bgColor rgb="FFF2F2F2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 diagonalUp="false" diagonalDown="false"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 diagonalUp="false" diagonalDown="false"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 diagonalUp="false" diagonalDown="false">
      <left style="thin">
        <color rgb="FF0000FF"/>
      </left>
      <right style="hair">
        <color rgb="FF0000FF"/>
      </right>
      <top style="thin">
        <color rgb="FF0000FF"/>
      </top>
      <bottom style="hair">
        <color rgb="FF0000FF"/>
      </bottom>
      <diagonal/>
    </border>
    <border diagonalUp="false" diagonalDown="false">
      <left style="thin">
        <color rgb="FF0000FF"/>
      </left>
      <right/>
      <top style="hair">
        <color rgb="FF0000FF"/>
      </top>
      <bottom style="hair">
        <color rgb="FF0000FF"/>
      </bottom>
      <diagonal/>
    </border>
    <border diagonalUp="false" diagonalDown="false">
      <left/>
      <right/>
      <top style="hair">
        <color rgb="FF0000FF"/>
      </top>
      <bottom style="hair">
        <color rgb="FF0000FF"/>
      </bottom>
      <diagonal/>
    </border>
    <border diagonalUp="false" diagonalDown="false">
      <left style="thin">
        <color rgb="FF0000FF"/>
      </left>
      <right style="thin">
        <color rgb="FF0033CC"/>
      </right>
      <top style="thin">
        <color rgb="FF0033CC"/>
      </top>
      <bottom style="thin">
        <color rgb="FF0000FF"/>
      </bottom>
      <diagonal/>
    </border>
    <border diagonalUp="false" diagonalDown="false">
      <left style="thin">
        <color rgb="FF0033CC"/>
      </left>
      <right style="thin">
        <color rgb="FF0033CC"/>
      </right>
      <top style="thin">
        <color rgb="FF0033CC"/>
      </top>
      <bottom style="thin">
        <color rgb="FF0000FF"/>
      </bottom>
      <diagonal/>
    </border>
    <border diagonalUp="false" diagonalDown="false"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 diagonalUp="false" diagonalDown="false">
      <left style="thin">
        <color rgb="FF0033CC"/>
      </left>
      <right style="thin">
        <color rgb="FF0033CC"/>
      </right>
      <top style="thin">
        <color rgb="FF0033CC"/>
      </top>
      <bottom/>
      <diagonal/>
    </border>
    <border diagonalUp="false" diagonalDown="false">
      <left style="thin">
        <color rgb="FF0000FF"/>
      </left>
      <right style="thin">
        <color rgb="FF0033CC"/>
      </right>
      <top style="thin">
        <color rgb="FF0000FF"/>
      </top>
      <bottom style="thin">
        <color rgb="FF0000FF"/>
      </bottom>
      <diagonal/>
    </border>
    <border diagonalUp="false" diagonalDown="false">
      <left style="thin">
        <color rgb="FF0033CC"/>
      </left>
      <right style="thin">
        <color rgb="FF0033CC"/>
      </right>
      <top style="thin">
        <color rgb="FF0000FF"/>
      </top>
      <bottom style="thin">
        <color rgb="FF0000FF"/>
      </bottom>
      <diagonal/>
    </border>
    <border diagonalUp="false" diagonalDown="false">
      <left style="thin">
        <color rgb="FF0033CC"/>
      </left>
      <right style="thin">
        <color rgb="FF0033CC"/>
      </right>
      <top style="thin">
        <color rgb="FF0000FF"/>
      </top>
      <bottom style="thin">
        <color rgb="FF0033CC"/>
      </bottom>
      <diagonal/>
    </border>
    <border diagonalUp="false" diagonalDown="false"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 diagonalUp="false" diagonalDown="false">
      <left style="thin">
        <color rgb="FF0000FF"/>
      </left>
      <right/>
      <top style="thin">
        <color rgb="FF0000FF"/>
      </top>
      <bottom style="thin">
        <color rgb="FF0000FF"/>
      </bottom>
      <diagonal/>
    </border>
    <border diagonalUp="false" diagonalDown="false">
      <left/>
      <right/>
      <top style="thin">
        <color rgb="FF0000FF"/>
      </top>
      <bottom style="thin">
        <color rgb="FF0000FF"/>
      </bottom>
      <diagonal/>
    </border>
    <border diagonalUp="false" diagonalDown="false">
      <left style="thin"/>
      <right style="thin"/>
      <top style="thin"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8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4" fontId="0" fillId="0" borderId="0" applyFont="fals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center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5" fillId="2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2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3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4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6" fontId="0" fillId="0" borderId="2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0" fillId="0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6" fontId="4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5" fillId="3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4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2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6" fontId="0" fillId="0" borderId="2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0" fillId="0" borderId="2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0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6" fontId="0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justify" vertical="center" textRotation="0" wrapText="true" indent="0" shrinkToFit="false"/>
      <protection locked="false" hidden="false"/>
    </xf>
    <xf numFmtId="165" fontId="0" fillId="0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" xfId="15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center" textRotation="0" wrapText="true" indent="0" shrinkToFit="false"/>
      <protection locked="fals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6" fontId="0" fillId="0" borderId="0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0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6" fontId="0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0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justify" vertical="center" textRotation="0" wrapText="true" indent="0" shrinkToFit="false"/>
      <protection locked="false" hidden="false"/>
    </xf>
    <xf numFmtId="165" fontId="0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" xfId="15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6" fontId="0" fillId="0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" fillId="0" borderId="2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1" xfId="15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0" fillId="0" borderId="0" xfId="15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2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4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4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4" borderId="2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6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5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5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5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6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6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6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7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7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8" fillId="7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8" fillId="7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19" fillId="5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20" fillId="5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8" fillId="5" borderId="15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0" borderId="1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8" fillId="5" borderId="1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8" borderId="1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0" borderId="1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8" fillId="5" borderId="1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0" fillId="0" borderId="1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20" fillId="5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20" fillId="0" borderId="1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8" fillId="5" borderId="1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8" fillId="5" borderId="1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0" fillId="0" borderId="16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0" fillId="0" borderId="1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0" borderId="1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20" fillId="0" borderId="1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8" fillId="7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6" borderId="1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8" fillId="6" borderId="18" xfId="19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8" fillId="5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8" fillId="5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8" fillId="5" borderId="5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5" borderId="5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3" fillId="0" borderId="0" xfId="22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4" fillId="0" borderId="0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24" fillId="0" borderId="0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2" fillId="0" borderId="0" xfId="22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9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5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8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70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1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31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1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3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5" fontId="3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5" fontId="3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Plan1" xfId="20"/>
    <cellStyle name="Excel Built-in Normal" xfId="21"/>
    <cellStyle name="Excel Built-in Explanatory Text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D095"/>
      <rgbColor rgb="FF7F7F7F"/>
      <rgbColor rgb="FF9999FF"/>
      <rgbColor rgb="FF993366"/>
      <rgbColor rgb="FFF6F9D4"/>
      <rgbColor rgb="FFF2F2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461EF2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7BC65"/>
      <rgbColor rgb="FF003366"/>
      <rgbColor rgb="FF339966"/>
      <rgbColor rgb="FF003300"/>
      <rgbColor rgb="FF333300"/>
      <rgbColor rgb="FF993300"/>
      <rgbColor rgb="FF993366"/>
      <rgbColor rgb="FF0033CC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477000</xdr:colOff>
      <xdr:row>0</xdr:row>
      <xdr:rowOff>105480</xdr:rowOff>
    </xdr:from>
    <xdr:to>
      <xdr:col>2</xdr:col>
      <xdr:colOff>322920</xdr:colOff>
      <xdr:row>4</xdr:row>
      <xdr:rowOff>252000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477000" y="105480"/>
          <a:ext cx="1471680" cy="1216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681840</xdr:colOff>
      <xdr:row>0</xdr:row>
      <xdr:rowOff>76680</xdr:rowOff>
    </xdr:from>
    <xdr:to>
      <xdr:col>1</xdr:col>
      <xdr:colOff>839880</xdr:colOff>
      <xdr:row>2</xdr:row>
      <xdr:rowOff>431280</xdr:rowOff>
    </xdr:to>
    <xdr:pic>
      <xdr:nvPicPr>
        <xdr:cNvPr id="1" name="Figura 3" descr=""/>
        <xdr:cNvPicPr/>
      </xdr:nvPicPr>
      <xdr:blipFill>
        <a:blip r:embed="rId1"/>
        <a:stretch/>
      </xdr:blipFill>
      <xdr:spPr>
        <a:xfrm>
          <a:off x="681840" y="76680"/>
          <a:ext cx="970920" cy="8024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L380"/>
  <sheetViews>
    <sheetView showFormulas="false" showGridLines="true" showRowColHeaders="true" showZeros="false" rightToLeft="false" tabSelected="true" showOutlineSymbols="true" defaultGridColor="true" view="normal" topLeftCell="A165" colorId="64" zoomScale="80" zoomScaleNormal="80" zoomScalePageLayoutView="100" workbookViewId="0">
      <selection pane="topLeft" activeCell="I135" activeCellId="0" sqref="I135"/>
    </sheetView>
  </sheetViews>
  <sheetFormatPr defaultColWidth="11.53515625" defaultRowHeight="18.45" zeroHeight="false" outlineLevelRow="0" outlineLevelCol="0"/>
  <cols>
    <col collapsed="false" customWidth="false" hidden="false" outlineLevel="0" max="2" min="1" style="1" width="11.53"/>
    <col collapsed="false" customWidth="true" hidden="false" outlineLevel="0" max="3" min="3" style="1" width="12.91"/>
    <col collapsed="false" customWidth="true" hidden="false" outlineLevel="0" max="4" min="4" style="1" width="65.37"/>
    <col collapsed="false" customWidth="false" hidden="false" outlineLevel="0" max="5" min="5" style="1" width="11.53"/>
    <col collapsed="false" customWidth="false" hidden="false" outlineLevel="0" max="6" min="6" style="2" width="11.53"/>
    <col collapsed="false" customWidth="true" hidden="false" outlineLevel="0" max="7" min="7" style="3" width="13.2"/>
    <col collapsed="false" customWidth="true" hidden="false" outlineLevel="0" max="9" min="8" style="3" width="20.31"/>
    <col collapsed="false" customWidth="true" hidden="false" outlineLevel="0" max="10" min="10" style="1" width="2.92"/>
    <col collapsed="false" customWidth="true" hidden="false" outlineLevel="0" max="11" min="11" style="4" width="50.07"/>
    <col collapsed="false" customWidth="false" hidden="false" outlineLevel="0" max="64" min="12" style="1" width="11.53"/>
  </cols>
  <sheetData>
    <row r="1" customFormat="false" ht="20.3" hidden="false" customHeight="true" outlineLevel="0" collapsed="false">
      <c r="A1" s="5"/>
      <c r="B1" s="5"/>
      <c r="C1" s="5"/>
      <c r="D1" s="6" t="s">
        <v>0</v>
      </c>
      <c r="E1" s="6"/>
      <c r="F1" s="6"/>
      <c r="G1" s="6"/>
      <c r="H1" s="6"/>
      <c r="I1" s="6"/>
      <c r="J1" s="7"/>
      <c r="K1" s="8"/>
    </row>
    <row r="2" customFormat="false" ht="20.3" hidden="false" customHeight="true" outlineLevel="0" collapsed="false">
      <c r="A2" s="5"/>
      <c r="B2" s="5"/>
      <c r="C2" s="5"/>
      <c r="D2" s="6"/>
      <c r="E2" s="6"/>
      <c r="F2" s="6"/>
      <c r="G2" s="6"/>
      <c r="H2" s="6"/>
      <c r="I2" s="6"/>
      <c r="J2" s="7"/>
      <c r="K2" s="8"/>
    </row>
    <row r="3" customFormat="false" ht="23.35" hidden="false" customHeight="true" outlineLevel="0" collapsed="false">
      <c r="A3" s="5"/>
      <c r="B3" s="5"/>
      <c r="C3" s="5"/>
      <c r="D3" s="9" t="s">
        <v>1</v>
      </c>
      <c r="E3" s="9"/>
      <c r="F3" s="9"/>
      <c r="G3" s="9"/>
      <c r="H3" s="9"/>
      <c r="I3" s="9"/>
      <c r="J3" s="7"/>
      <c r="K3" s="8"/>
    </row>
    <row r="4" customFormat="false" ht="20.3" hidden="false" customHeight="true" outlineLevel="0" collapsed="false">
      <c r="A4" s="5"/>
      <c r="B4" s="5"/>
      <c r="C4" s="5"/>
      <c r="D4" s="10" t="s">
        <v>2</v>
      </c>
      <c r="E4" s="10"/>
      <c r="F4" s="10"/>
      <c r="G4" s="10"/>
      <c r="H4" s="10"/>
      <c r="I4" s="10"/>
      <c r="J4" s="7"/>
      <c r="K4" s="8"/>
    </row>
    <row r="5" customFormat="false" ht="32.6" hidden="false" customHeight="true" outlineLevel="0" collapsed="false">
      <c r="A5" s="5"/>
      <c r="B5" s="5"/>
      <c r="C5" s="5"/>
      <c r="D5" s="10"/>
      <c r="E5" s="10"/>
      <c r="F5" s="10"/>
      <c r="G5" s="10"/>
      <c r="H5" s="10"/>
      <c r="I5" s="10"/>
      <c r="J5" s="7"/>
      <c r="K5" s="8"/>
    </row>
    <row r="6" customFormat="false" ht="20.55" hidden="false" customHeight="true" outlineLevel="0" collapsed="false">
      <c r="A6" s="11" t="s">
        <v>3</v>
      </c>
      <c r="B6" s="11" t="s">
        <v>4</v>
      </c>
      <c r="C6" s="11" t="s">
        <v>5</v>
      </c>
      <c r="D6" s="11" t="s">
        <v>6</v>
      </c>
      <c r="E6" s="12" t="s">
        <v>7</v>
      </c>
      <c r="F6" s="13" t="s">
        <v>8</v>
      </c>
      <c r="G6" s="14" t="s">
        <v>9</v>
      </c>
      <c r="H6" s="14" t="s">
        <v>10</v>
      </c>
      <c r="I6" s="14" t="s">
        <v>11</v>
      </c>
      <c r="J6" s="7"/>
      <c r="K6" s="8"/>
    </row>
    <row r="7" customFormat="false" ht="20.55" hidden="false" customHeight="true" outlineLevel="0" collapsed="false">
      <c r="A7" s="11"/>
      <c r="B7" s="11"/>
      <c r="C7" s="11"/>
      <c r="D7" s="11"/>
      <c r="E7" s="12"/>
      <c r="F7" s="13"/>
      <c r="G7" s="14"/>
      <c r="H7" s="15" t="n">
        <v>0.23</v>
      </c>
      <c r="I7" s="14"/>
      <c r="J7" s="7"/>
      <c r="K7" s="8"/>
    </row>
    <row r="8" customFormat="false" ht="20.55" hidden="false" customHeight="true" outlineLevel="0" collapsed="false">
      <c r="A8" s="11"/>
      <c r="B8" s="11"/>
      <c r="C8" s="11"/>
      <c r="D8" s="11"/>
      <c r="E8" s="12"/>
      <c r="F8" s="13"/>
      <c r="G8" s="14"/>
      <c r="H8" s="14" t="n">
        <v>0</v>
      </c>
      <c r="I8" s="14"/>
      <c r="J8" s="7"/>
      <c r="K8" s="16" t="s">
        <v>12</v>
      </c>
    </row>
    <row r="9" customFormat="false" ht="20.3" hidden="false" customHeight="true" outlineLevel="0" collapsed="false">
      <c r="A9" s="17" t="s">
        <v>13</v>
      </c>
      <c r="B9" s="17" t="s">
        <v>14</v>
      </c>
      <c r="C9" s="17"/>
      <c r="D9" s="17"/>
      <c r="E9" s="17"/>
      <c r="F9" s="17"/>
      <c r="G9" s="17"/>
      <c r="H9" s="17"/>
      <c r="I9" s="18" t="n">
        <f aca="false">ROUND((I10+I18),2)</f>
        <v>40537.39</v>
      </c>
      <c r="J9" s="7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</row>
    <row r="10" customFormat="false" ht="20.3" hidden="false" customHeight="true" outlineLevel="0" collapsed="false">
      <c r="A10" s="19" t="s">
        <v>15</v>
      </c>
      <c r="B10" s="20" t="s">
        <v>16</v>
      </c>
      <c r="C10" s="20"/>
      <c r="D10" s="20"/>
      <c r="E10" s="20"/>
      <c r="F10" s="20"/>
      <c r="G10" s="20"/>
      <c r="H10" s="20"/>
      <c r="I10" s="21" t="n">
        <f aca="false">ROUND(SUM(I11:I16),2)</f>
        <v>24152.88</v>
      </c>
      <c r="J10" s="7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</row>
    <row r="11" customFormat="false" ht="31.75" hidden="false" customHeight="true" outlineLevel="0" collapsed="false">
      <c r="A11" s="22" t="s">
        <v>17</v>
      </c>
      <c r="B11" s="22" t="s">
        <v>18</v>
      </c>
      <c r="C11" s="22" t="s">
        <v>19</v>
      </c>
      <c r="D11" s="23" t="s">
        <v>20</v>
      </c>
      <c r="E11" s="24" t="s">
        <v>21</v>
      </c>
      <c r="F11" s="25" t="n">
        <v>6</v>
      </c>
      <c r="G11" s="26" t="n">
        <v>411.43</v>
      </c>
      <c r="H11" s="26" t="n">
        <f aca="false">G11</f>
        <v>411.43</v>
      </c>
      <c r="I11" s="26" t="n">
        <f aca="false">ROUND((H11*F11),2)</f>
        <v>2468.58</v>
      </c>
      <c r="J11" s="7"/>
      <c r="K11" s="27" t="s">
        <v>22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</row>
    <row r="12" customFormat="false" ht="20.55" hidden="false" customHeight="true" outlineLevel="0" collapsed="false">
      <c r="A12" s="22" t="s">
        <v>23</v>
      </c>
      <c r="B12" s="28" t="s">
        <v>24</v>
      </c>
      <c r="C12" s="24" t="s">
        <v>25</v>
      </c>
      <c r="D12" s="29" t="s">
        <v>26</v>
      </c>
      <c r="E12" s="30" t="s">
        <v>27</v>
      </c>
      <c r="F12" s="31" t="n">
        <v>6</v>
      </c>
      <c r="G12" s="26" t="n">
        <v>895.61</v>
      </c>
      <c r="H12" s="26" t="n">
        <f aca="false">G12*$H$7+G12</f>
        <v>1101.6003</v>
      </c>
      <c r="I12" s="26" t="n">
        <f aca="false">ROUND((H12*F12),2)</f>
        <v>6609.6</v>
      </c>
      <c r="J12" s="7"/>
      <c r="K12" s="27" t="s">
        <v>28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customFormat="false" ht="31.75" hidden="false" customHeight="true" outlineLevel="0" collapsed="false">
      <c r="A13" s="22" t="s">
        <v>29</v>
      </c>
      <c r="B13" s="28" t="s">
        <v>24</v>
      </c>
      <c r="C13" s="24" t="s">
        <v>30</v>
      </c>
      <c r="D13" s="29" t="s">
        <v>31</v>
      </c>
      <c r="E13" s="30" t="s">
        <v>27</v>
      </c>
      <c r="F13" s="31" t="n">
        <v>6</v>
      </c>
      <c r="G13" s="26" t="n">
        <v>1479.36</v>
      </c>
      <c r="H13" s="26" t="n">
        <f aca="false">G13*$H$7+G13</f>
        <v>1819.6128</v>
      </c>
      <c r="I13" s="26" t="n">
        <f aca="false">ROUND((H13*F13),2)</f>
        <v>10917.68</v>
      </c>
      <c r="J13" s="7"/>
      <c r="K13" s="27" t="s">
        <v>32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</row>
    <row r="14" customFormat="false" ht="31.75" hidden="false" customHeight="true" outlineLevel="0" collapsed="false">
      <c r="A14" s="32" t="s">
        <v>33</v>
      </c>
      <c r="B14" s="33" t="s">
        <v>24</v>
      </c>
      <c r="C14" s="34" t="s">
        <v>34</v>
      </c>
      <c r="D14" s="35" t="s">
        <v>35</v>
      </c>
      <c r="E14" s="36" t="s">
        <v>36</v>
      </c>
      <c r="F14" s="37" t="n">
        <v>4</v>
      </c>
      <c r="G14" s="38" t="n">
        <v>727.16</v>
      </c>
      <c r="H14" s="38" t="n">
        <f aca="false">G14*$H$7+G14</f>
        <v>894.4068</v>
      </c>
      <c r="I14" s="38" t="n">
        <f aca="false">ROUND((H14*F14),2)</f>
        <v>3577.63</v>
      </c>
      <c r="J14" s="7"/>
      <c r="K14" s="27" t="s">
        <v>37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</row>
    <row r="15" customFormat="false" ht="20.55" hidden="false" customHeight="true" outlineLevel="0" collapsed="false">
      <c r="A15" s="32" t="s">
        <v>38</v>
      </c>
      <c r="B15" s="33" t="s">
        <v>18</v>
      </c>
      <c r="C15" s="34" t="s">
        <v>39</v>
      </c>
      <c r="D15" s="35" t="s">
        <v>40</v>
      </c>
      <c r="E15" s="36" t="s">
        <v>21</v>
      </c>
      <c r="F15" s="37" t="n">
        <v>88.33</v>
      </c>
      <c r="G15" s="38" t="n">
        <v>3.84</v>
      </c>
      <c r="H15" s="26" t="n">
        <f aca="false">G15</f>
        <v>3.84</v>
      </c>
      <c r="I15" s="26" t="n">
        <f aca="false">ROUND((H15*F15),2)</f>
        <v>339.19</v>
      </c>
      <c r="J15" s="7"/>
      <c r="K15" s="27" t="s">
        <v>41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</row>
    <row r="16" customFormat="false" ht="20.55" hidden="false" customHeight="true" outlineLevel="0" collapsed="false">
      <c r="A16" s="32" t="s">
        <v>42</v>
      </c>
      <c r="B16" s="33" t="s">
        <v>18</v>
      </c>
      <c r="C16" s="34" t="s">
        <v>43</v>
      </c>
      <c r="D16" s="35" t="s">
        <v>44</v>
      </c>
      <c r="E16" s="36" t="s">
        <v>45</v>
      </c>
      <c r="F16" s="37" t="n">
        <v>5</v>
      </c>
      <c r="G16" s="38" t="n">
        <v>48.04</v>
      </c>
      <c r="H16" s="26" t="n">
        <f aca="false">G16</f>
        <v>48.04</v>
      </c>
      <c r="I16" s="26" t="n">
        <f aca="false">ROUND((H16*F16),2)</f>
        <v>240.2</v>
      </c>
      <c r="J16" s="7"/>
      <c r="K16" s="27" t="s">
        <v>46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</row>
    <row r="17" customFormat="false" ht="20.3" hidden="false" customHeight="true" outlineLevel="0" collapsed="false">
      <c r="A17" s="39"/>
      <c r="B17" s="39"/>
      <c r="C17" s="39"/>
      <c r="D17" s="39"/>
      <c r="E17" s="39"/>
      <c r="F17" s="39"/>
      <c r="G17" s="39"/>
      <c r="H17" s="39"/>
      <c r="I17" s="39"/>
      <c r="J17" s="7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</row>
    <row r="18" customFormat="false" ht="20.3" hidden="false" customHeight="true" outlineLevel="0" collapsed="false">
      <c r="A18" s="19" t="s">
        <v>47</v>
      </c>
      <c r="B18" s="20" t="s">
        <v>48</v>
      </c>
      <c r="C18" s="20"/>
      <c r="D18" s="20"/>
      <c r="E18" s="20"/>
      <c r="F18" s="20"/>
      <c r="G18" s="20"/>
      <c r="H18" s="20"/>
      <c r="I18" s="21" t="n">
        <f aca="false">ROUND(SUM(I19:I22),2)</f>
        <v>16384.51</v>
      </c>
      <c r="J18" s="7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customFormat="false" ht="31.75" hidden="false" customHeight="true" outlineLevel="0" collapsed="false">
      <c r="A19" s="32" t="s">
        <v>49</v>
      </c>
      <c r="B19" s="28" t="s">
        <v>24</v>
      </c>
      <c r="C19" s="24" t="s">
        <v>50</v>
      </c>
      <c r="D19" s="29" t="s">
        <v>51</v>
      </c>
      <c r="E19" s="30" t="s">
        <v>36</v>
      </c>
      <c r="F19" s="31" t="n">
        <v>2</v>
      </c>
      <c r="G19" s="40" t="n">
        <v>2173.38</v>
      </c>
      <c r="H19" s="41" t="n">
        <f aca="false">G19*$H$7+G19</f>
        <v>2673.2574</v>
      </c>
      <c r="I19" s="42" t="n">
        <f aca="false">ROUND(H19*F19,2)</f>
        <v>5346.51</v>
      </c>
      <c r="J19" s="7"/>
      <c r="K19" s="27" t="s">
        <v>52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</row>
    <row r="20" customFormat="false" ht="20.55" hidden="false" customHeight="true" outlineLevel="0" collapsed="false">
      <c r="A20" s="32" t="s">
        <v>53</v>
      </c>
      <c r="B20" s="28" t="s">
        <v>24</v>
      </c>
      <c r="C20" s="24" t="s">
        <v>54</v>
      </c>
      <c r="D20" s="29" t="s">
        <v>55</v>
      </c>
      <c r="E20" s="30" t="s">
        <v>36</v>
      </c>
      <c r="F20" s="31" t="n">
        <v>1</v>
      </c>
      <c r="G20" s="40" t="n">
        <v>2963.49</v>
      </c>
      <c r="H20" s="41" t="n">
        <f aca="false">G20*$H$7+G20</f>
        <v>3645.0927</v>
      </c>
      <c r="I20" s="42" t="n">
        <f aca="false">ROUND(H20*F20,2)</f>
        <v>3645.09</v>
      </c>
      <c r="J20" s="7"/>
      <c r="K20" s="27" t="s">
        <v>56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</row>
    <row r="21" customFormat="false" ht="20.55" hidden="false" customHeight="true" outlineLevel="0" collapsed="false">
      <c r="A21" s="32" t="s">
        <v>57</v>
      </c>
      <c r="B21" s="28" t="s">
        <v>24</v>
      </c>
      <c r="C21" s="24" t="s">
        <v>58</v>
      </c>
      <c r="D21" s="29" t="s">
        <v>59</v>
      </c>
      <c r="E21" s="30" t="s">
        <v>36</v>
      </c>
      <c r="F21" s="31" t="n">
        <v>2</v>
      </c>
      <c r="G21" s="40" t="n">
        <v>933.03</v>
      </c>
      <c r="H21" s="41" t="n">
        <f aca="false">G21*$H$7+G21</f>
        <v>1147.6269</v>
      </c>
      <c r="I21" s="42" t="n">
        <f aca="false">ROUND(H21*F21,2)</f>
        <v>2295.25</v>
      </c>
      <c r="J21" s="7"/>
      <c r="K21" s="27" t="s">
        <v>60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customFormat="false" ht="20.55" hidden="false" customHeight="true" outlineLevel="0" collapsed="false">
      <c r="A22" s="32" t="s">
        <v>61</v>
      </c>
      <c r="B22" s="28" t="s">
        <v>24</v>
      </c>
      <c r="C22" s="24" t="s">
        <v>62</v>
      </c>
      <c r="D22" s="29" t="s">
        <v>63</v>
      </c>
      <c r="E22" s="30" t="s">
        <v>36</v>
      </c>
      <c r="F22" s="31" t="n">
        <v>4</v>
      </c>
      <c r="G22" s="40" t="n">
        <v>1036.11</v>
      </c>
      <c r="H22" s="41" t="n">
        <f aca="false">G22*$H$7+G22</f>
        <v>1274.4153</v>
      </c>
      <c r="I22" s="42" t="n">
        <f aca="false">ROUND(H22*F22,2)</f>
        <v>5097.66</v>
      </c>
      <c r="J22" s="7"/>
      <c r="K22" s="27" t="s">
        <v>64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customFormat="false" ht="20.3" hidden="false" customHeight="true" outlineLevel="0" collapsed="false">
      <c r="A23" s="43"/>
      <c r="B23" s="43"/>
      <c r="C23" s="43"/>
      <c r="D23" s="43"/>
      <c r="E23" s="43"/>
      <c r="F23" s="43"/>
      <c r="G23" s="43"/>
      <c r="H23" s="43"/>
      <c r="I23" s="43"/>
      <c r="J23" s="7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</row>
    <row r="24" customFormat="false" ht="20.55" hidden="false" customHeight="true" outlineLevel="0" collapsed="false">
      <c r="A24" s="44" t="s">
        <v>65</v>
      </c>
      <c r="B24" s="44" t="s">
        <v>66</v>
      </c>
      <c r="C24" s="44"/>
      <c r="D24" s="44"/>
      <c r="E24" s="44"/>
      <c r="F24" s="44"/>
      <c r="G24" s="44"/>
      <c r="H24" s="44"/>
      <c r="I24" s="45" t="n">
        <f aca="false">ROUND(SUM(I25+I34),2)</f>
        <v>5969.41</v>
      </c>
      <c r="J24" s="7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</row>
    <row r="25" customFormat="false" ht="20.55" hidden="false" customHeight="true" outlineLevel="0" collapsed="false">
      <c r="A25" s="46" t="s">
        <v>67</v>
      </c>
      <c r="B25" s="20" t="s">
        <v>68</v>
      </c>
      <c r="C25" s="20"/>
      <c r="D25" s="20"/>
      <c r="E25" s="20"/>
      <c r="F25" s="20"/>
      <c r="G25" s="20"/>
      <c r="H25" s="20"/>
      <c r="I25" s="47" t="n">
        <f aca="false">ROUND(SUM(I26:I32),2)</f>
        <v>2954.43</v>
      </c>
      <c r="J25" s="7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</row>
    <row r="26" customFormat="false" ht="31.75" hidden="false" customHeight="true" outlineLevel="0" collapsed="false">
      <c r="A26" s="48" t="s">
        <v>69</v>
      </c>
      <c r="B26" s="28" t="s">
        <v>70</v>
      </c>
      <c r="C26" s="24" t="n">
        <v>97622</v>
      </c>
      <c r="D26" s="29" t="s">
        <v>71</v>
      </c>
      <c r="E26" s="24" t="s">
        <v>72</v>
      </c>
      <c r="F26" s="49" t="n">
        <f aca="false">0.76+0.432</f>
        <v>1.192</v>
      </c>
      <c r="G26" s="50" t="n">
        <v>68.19</v>
      </c>
      <c r="H26" s="50" t="n">
        <f aca="false">G26*$H$7+G26</f>
        <v>83.8737</v>
      </c>
      <c r="I26" s="50" t="n">
        <f aca="false">F26*H26</f>
        <v>99.9774504</v>
      </c>
      <c r="J26" s="7"/>
      <c r="K26" s="27" t="s">
        <v>73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</row>
    <row r="27" customFormat="false" ht="31.75" hidden="false" customHeight="true" outlineLevel="0" collapsed="false">
      <c r="A27" s="48" t="s">
        <v>74</v>
      </c>
      <c r="B27" s="51" t="s">
        <v>24</v>
      </c>
      <c r="C27" s="52" t="s">
        <v>75</v>
      </c>
      <c r="D27" s="53" t="s">
        <v>76</v>
      </c>
      <c r="E27" s="52" t="s">
        <v>21</v>
      </c>
      <c r="F27" s="49" t="n">
        <v>7</v>
      </c>
      <c r="G27" s="50" t="n">
        <v>11.14</v>
      </c>
      <c r="H27" s="50" t="n">
        <f aca="false">G27*$H$7+G27</f>
        <v>13.7022</v>
      </c>
      <c r="I27" s="50" t="n">
        <f aca="false">F27*H27</f>
        <v>95.9154</v>
      </c>
      <c r="J27" s="7"/>
      <c r="K27" s="27" t="s">
        <v>77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</row>
    <row r="28" customFormat="false" ht="31.75" hidden="false" customHeight="true" outlineLevel="0" collapsed="false">
      <c r="A28" s="48" t="s">
        <v>78</v>
      </c>
      <c r="B28" s="51" t="s">
        <v>79</v>
      </c>
      <c r="C28" s="52" t="n">
        <v>6050025</v>
      </c>
      <c r="D28" s="53" t="s">
        <v>80</v>
      </c>
      <c r="E28" s="52" t="s">
        <v>81</v>
      </c>
      <c r="F28" s="54" t="n">
        <v>87.33</v>
      </c>
      <c r="G28" s="50" t="n">
        <v>5.14</v>
      </c>
      <c r="H28" s="50" t="n">
        <f aca="false">G28*$H$7+G28</f>
        <v>6.3222</v>
      </c>
      <c r="I28" s="50" t="n">
        <f aca="false">F28*H28</f>
        <v>552.117726</v>
      </c>
      <c r="J28" s="7"/>
      <c r="K28" s="27" t="s">
        <v>82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</row>
    <row r="29" customFormat="false" ht="20.55" hidden="false" customHeight="true" outlineLevel="0" collapsed="false">
      <c r="A29" s="48" t="s">
        <v>83</v>
      </c>
      <c r="B29" s="51" t="s">
        <v>24</v>
      </c>
      <c r="C29" s="52" t="s">
        <v>84</v>
      </c>
      <c r="D29" s="53" t="s">
        <v>85</v>
      </c>
      <c r="E29" s="52" t="s">
        <v>86</v>
      </c>
      <c r="F29" s="54" t="n">
        <v>11.4</v>
      </c>
      <c r="G29" s="50" t="n">
        <v>9.29</v>
      </c>
      <c r="H29" s="50" t="n">
        <f aca="false">G29*$H$7+G29</f>
        <v>11.4267</v>
      </c>
      <c r="I29" s="50" t="n">
        <f aca="false">F29*H29</f>
        <v>130.26438</v>
      </c>
      <c r="J29" s="7"/>
      <c r="K29" s="27" t="s">
        <v>87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</row>
    <row r="30" customFormat="false" ht="20.55" hidden="false" customHeight="true" outlineLevel="0" collapsed="false">
      <c r="A30" s="48" t="s">
        <v>88</v>
      </c>
      <c r="B30" s="51" t="s">
        <v>79</v>
      </c>
      <c r="C30" s="52" t="n">
        <v>17050015</v>
      </c>
      <c r="D30" s="53" t="s">
        <v>89</v>
      </c>
      <c r="E30" s="52" t="s">
        <v>21</v>
      </c>
      <c r="F30" s="49" t="n">
        <v>207.2</v>
      </c>
      <c r="G30" s="50" t="n">
        <v>2.29</v>
      </c>
      <c r="H30" s="50" t="n">
        <f aca="false">G30*$H$7+G30</f>
        <v>2.8167</v>
      </c>
      <c r="I30" s="50" t="n">
        <f aca="false">F30*H30</f>
        <v>583.62024</v>
      </c>
      <c r="J30" s="7"/>
      <c r="K30" s="27" t="s">
        <v>90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</row>
    <row r="31" customFormat="false" ht="29.9" hidden="false" customHeight="true" outlineLevel="0" collapsed="false">
      <c r="A31" s="48" t="s">
        <v>91</v>
      </c>
      <c r="B31" s="51" t="s">
        <v>24</v>
      </c>
      <c r="C31" s="52" t="s">
        <v>92</v>
      </c>
      <c r="D31" s="53" t="s">
        <v>93</v>
      </c>
      <c r="E31" s="52" t="s">
        <v>36</v>
      </c>
      <c r="F31" s="49" t="n">
        <v>46</v>
      </c>
      <c r="G31" s="50" t="n">
        <v>24.14</v>
      </c>
      <c r="H31" s="50" t="n">
        <f aca="false">G31*$H$7+G31</f>
        <v>29.6922</v>
      </c>
      <c r="I31" s="50" t="n">
        <f aca="false">F31*H31</f>
        <v>1365.8412</v>
      </c>
      <c r="J31" s="7"/>
      <c r="K31" s="27" t="s">
        <v>46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</row>
    <row r="32" customFormat="false" ht="20.55" hidden="false" customHeight="true" outlineLevel="0" collapsed="false">
      <c r="A32" s="48" t="s">
        <v>94</v>
      </c>
      <c r="B32" s="51" t="s">
        <v>24</v>
      </c>
      <c r="C32" s="52" t="s">
        <v>95</v>
      </c>
      <c r="D32" s="53" t="s">
        <v>96</v>
      </c>
      <c r="E32" s="52" t="s">
        <v>36</v>
      </c>
      <c r="F32" s="54" t="n">
        <v>5</v>
      </c>
      <c r="G32" s="50" t="n">
        <v>20.6</v>
      </c>
      <c r="H32" s="50" t="n">
        <f aca="false">G32*$H$7+G32</f>
        <v>25.338</v>
      </c>
      <c r="I32" s="50" t="n">
        <f aca="false">F32*H32</f>
        <v>126.69</v>
      </c>
      <c r="J32" s="7"/>
      <c r="K32" s="27" t="s">
        <v>97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</row>
    <row r="33" customFormat="false" ht="20.3" hidden="false" customHeight="true" outlineLevel="0" collapsed="false">
      <c r="A33" s="55"/>
      <c r="B33" s="56"/>
      <c r="C33" s="57"/>
      <c r="D33" s="58"/>
      <c r="E33" s="57"/>
      <c r="F33" s="59"/>
      <c r="G33" s="60"/>
      <c r="H33" s="60"/>
      <c r="I33" s="60"/>
      <c r="J33" s="7"/>
      <c r="K33" s="61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</row>
    <row r="34" customFormat="false" ht="20.55" hidden="false" customHeight="true" outlineLevel="0" collapsed="false">
      <c r="A34" s="46" t="s">
        <v>98</v>
      </c>
      <c r="B34" s="20" t="s">
        <v>99</v>
      </c>
      <c r="C34" s="20"/>
      <c r="D34" s="20"/>
      <c r="E34" s="20"/>
      <c r="F34" s="20"/>
      <c r="G34" s="20"/>
      <c r="H34" s="20"/>
      <c r="I34" s="47" t="n">
        <f aca="false">ROUND(SUM(I35:I35),2)</f>
        <v>3014.98</v>
      </c>
      <c r="J34" s="7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</row>
    <row r="35" customFormat="false" ht="29.9" hidden="false" customHeight="true" outlineLevel="0" collapsed="false">
      <c r="A35" s="62" t="s">
        <v>100</v>
      </c>
      <c r="B35" s="63" t="s">
        <v>79</v>
      </c>
      <c r="C35" s="63" t="n">
        <v>1001007</v>
      </c>
      <c r="D35" s="53" t="s">
        <v>101</v>
      </c>
      <c r="E35" s="64" t="s">
        <v>72</v>
      </c>
      <c r="F35" s="65" t="n">
        <v>20</v>
      </c>
      <c r="G35" s="38" t="n">
        <v>122.56</v>
      </c>
      <c r="H35" s="38" t="n">
        <f aca="false">G35*$H$7+G35</f>
        <v>150.7488</v>
      </c>
      <c r="I35" s="26" t="n">
        <f aca="false">H35*F35</f>
        <v>3014.976</v>
      </c>
      <c r="J35" s="7"/>
      <c r="K35" s="66" t="s">
        <v>102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</row>
    <row r="36" customFormat="false" ht="20.3" hidden="false" customHeight="true" outlineLevel="0" collapsed="false">
      <c r="A36" s="67"/>
      <c r="B36" s="67"/>
      <c r="C36" s="67"/>
      <c r="D36" s="67"/>
      <c r="E36" s="67"/>
      <c r="F36" s="68"/>
      <c r="G36" s="67"/>
      <c r="H36" s="67"/>
      <c r="I36" s="67"/>
      <c r="J36" s="7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</row>
    <row r="37" customFormat="false" ht="20.55" hidden="false" customHeight="true" outlineLevel="0" collapsed="false">
      <c r="A37" s="44" t="s">
        <v>103</v>
      </c>
      <c r="B37" s="44" t="s">
        <v>104</v>
      </c>
      <c r="C37" s="44"/>
      <c r="D37" s="44"/>
      <c r="E37" s="44"/>
      <c r="F37" s="44"/>
      <c r="G37" s="44"/>
      <c r="H37" s="44"/>
      <c r="I37" s="45" t="n">
        <f aca="false">ROUND(SUM(I38+I49),2)</f>
        <v>85107.73</v>
      </c>
      <c r="J37" s="7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</row>
    <row r="38" customFormat="false" ht="20.55" hidden="false" customHeight="true" outlineLevel="0" collapsed="false">
      <c r="A38" s="46" t="s">
        <v>105</v>
      </c>
      <c r="B38" s="20" t="s">
        <v>106</v>
      </c>
      <c r="C38" s="20"/>
      <c r="D38" s="20"/>
      <c r="E38" s="20"/>
      <c r="F38" s="20"/>
      <c r="G38" s="20"/>
      <c r="H38" s="20"/>
      <c r="I38" s="47" t="n">
        <f aca="false">ROUND(SUM(I39:I47),2)</f>
        <v>57828.73</v>
      </c>
      <c r="J38" s="7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</row>
    <row r="39" customFormat="false" ht="54.15" hidden="false" customHeight="true" outlineLevel="0" collapsed="false">
      <c r="A39" s="69" t="s">
        <v>107</v>
      </c>
      <c r="B39" s="39" t="s">
        <v>18</v>
      </c>
      <c r="C39" s="32" t="s">
        <v>108</v>
      </c>
      <c r="D39" s="70" t="s">
        <v>109</v>
      </c>
      <c r="E39" s="69" t="s">
        <v>72</v>
      </c>
      <c r="F39" s="71" t="n">
        <f aca="false">8.21+15.81</f>
        <v>24.02</v>
      </c>
      <c r="G39" s="38" t="n">
        <v>76.87</v>
      </c>
      <c r="H39" s="38" t="n">
        <f aca="false">G39</f>
        <v>76.87</v>
      </c>
      <c r="I39" s="38" t="n">
        <f aca="false">ROUND((H39*F39),2)</f>
        <v>1846.42</v>
      </c>
      <c r="J39" s="72"/>
      <c r="K39" s="27" t="s">
        <v>110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</row>
    <row r="40" customFormat="false" ht="31.75" hidden="false" customHeight="true" outlineLevel="0" collapsed="false">
      <c r="A40" s="69" t="s">
        <v>111</v>
      </c>
      <c r="B40" s="39" t="s">
        <v>18</v>
      </c>
      <c r="C40" s="32" t="s">
        <v>112</v>
      </c>
      <c r="D40" s="70" t="s">
        <v>113</v>
      </c>
      <c r="E40" s="69" t="s">
        <v>72</v>
      </c>
      <c r="F40" s="71" t="n">
        <v>6.21</v>
      </c>
      <c r="G40" s="38" t="n">
        <v>86.48</v>
      </c>
      <c r="H40" s="38" t="n">
        <f aca="false">G40</f>
        <v>86.48</v>
      </c>
      <c r="I40" s="38" t="n">
        <f aca="false">ROUND((H40*F40),2)</f>
        <v>537.04</v>
      </c>
      <c r="J40" s="72"/>
      <c r="K40" s="27" t="s">
        <v>114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</row>
    <row r="41" customFormat="false" ht="31.75" hidden="false" customHeight="true" outlineLevel="0" collapsed="false">
      <c r="A41" s="69" t="s">
        <v>115</v>
      </c>
      <c r="B41" s="39" t="s">
        <v>18</v>
      </c>
      <c r="C41" s="32" t="s">
        <v>116</v>
      </c>
      <c r="D41" s="70" t="s">
        <v>117</v>
      </c>
      <c r="E41" s="32" t="s">
        <v>21</v>
      </c>
      <c r="F41" s="71" t="n">
        <f aca="false">66.97</f>
        <v>66.97</v>
      </c>
      <c r="G41" s="38" t="n">
        <v>92.11</v>
      </c>
      <c r="H41" s="38" t="n">
        <f aca="false">G41</f>
        <v>92.11</v>
      </c>
      <c r="I41" s="38" t="n">
        <f aca="false">ROUND((H41*F41),2)</f>
        <v>6168.61</v>
      </c>
      <c r="J41" s="72"/>
      <c r="K41" s="27" t="s">
        <v>118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</row>
    <row r="42" customFormat="false" ht="42.95" hidden="false" customHeight="true" outlineLevel="0" collapsed="false">
      <c r="A42" s="69" t="s">
        <v>119</v>
      </c>
      <c r="B42" s="39" t="s">
        <v>18</v>
      </c>
      <c r="C42" s="32" t="s">
        <v>120</v>
      </c>
      <c r="D42" s="70" t="s">
        <v>121</v>
      </c>
      <c r="E42" s="32" t="s">
        <v>122</v>
      </c>
      <c r="F42" s="73" t="n">
        <v>1140.12</v>
      </c>
      <c r="G42" s="38" t="n">
        <v>13.75</v>
      </c>
      <c r="H42" s="38" t="n">
        <f aca="false">G42</f>
        <v>13.75</v>
      </c>
      <c r="I42" s="38" t="n">
        <f aca="false">ROUND((H42*F42),2)</f>
        <v>15676.65</v>
      </c>
      <c r="J42" s="72"/>
      <c r="K42" s="27" t="s">
        <v>123</v>
      </c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</row>
    <row r="43" customFormat="false" ht="20.55" hidden="false" customHeight="true" outlineLevel="0" collapsed="false">
      <c r="A43" s="69" t="s">
        <v>124</v>
      </c>
      <c r="B43" s="39" t="s">
        <v>18</v>
      </c>
      <c r="C43" s="32" t="s">
        <v>125</v>
      </c>
      <c r="D43" s="70" t="s">
        <v>126</v>
      </c>
      <c r="E43" s="32" t="s">
        <v>21</v>
      </c>
      <c r="F43" s="74" t="n">
        <f aca="false">96.81</f>
        <v>96.81</v>
      </c>
      <c r="G43" s="38" t="n">
        <v>12.58</v>
      </c>
      <c r="H43" s="38" t="n">
        <f aca="false">G43</f>
        <v>12.58</v>
      </c>
      <c r="I43" s="38" t="n">
        <f aca="false">ROUND((H43*F43),2)</f>
        <v>1217.87</v>
      </c>
      <c r="J43" s="72"/>
      <c r="K43" s="27" t="s">
        <v>127</v>
      </c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</row>
    <row r="44" customFormat="false" ht="54.15" hidden="false" customHeight="true" outlineLevel="0" collapsed="false">
      <c r="A44" s="69" t="s">
        <v>128</v>
      </c>
      <c r="B44" s="39" t="s">
        <v>18</v>
      </c>
      <c r="C44" s="32" t="s">
        <v>129</v>
      </c>
      <c r="D44" s="70" t="s">
        <v>130</v>
      </c>
      <c r="E44" s="69" t="s">
        <v>72</v>
      </c>
      <c r="F44" s="71" t="n">
        <f aca="false">8.6412+6.21+7.75</f>
        <v>22.6012</v>
      </c>
      <c r="G44" s="38" t="n">
        <v>655.4</v>
      </c>
      <c r="H44" s="38" t="n">
        <f aca="false">G44</f>
        <v>655.4</v>
      </c>
      <c r="I44" s="38" t="n">
        <f aca="false">ROUND((H44*F44),2)</f>
        <v>14812.83</v>
      </c>
      <c r="J44" s="72"/>
      <c r="K44" s="27" t="s">
        <v>131</v>
      </c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</row>
    <row r="45" customFormat="false" ht="31.75" hidden="false" customHeight="true" outlineLevel="0" collapsed="false">
      <c r="A45" s="69" t="s">
        <v>132</v>
      </c>
      <c r="B45" s="39" t="s">
        <v>18</v>
      </c>
      <c r="C45" s="32" t="s">
        <v>133</v>
      </c>
      <c r="D45" s="70" t="s">
        <v>134</v>
      </c>
      <c r="E45" s="69" t="s">
        <v>122</v>
      </c>
      <c r="F45" s="71" t="n">
        <v>960.1</v>
      </c>
      <c r="G45" s="38" t="n">
        <v>11.01</v>
      </c>
      <c r="H45" s="38" t="n">
        <f aca="false">G45</f>
        <v>11.01</v>
      </c>
      <c r="I45" s="38" t="n">
        <f aca="false">ROUND((H45*F45),2)</f>
        <v>10570.7</v>
      </c>
      <c r="J45" s="72"/>
      <c r="K45" s="27" t="s">
        <v>135</v>
      </c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</row>
    <row r="46" customFormat="false" ht="20.55" hidden="false" customHeight="true" outlineLevel="0" collapsed="false">
      <c r="A46" s="69" t="s">
        <v>136</v>
      </c>
      <c r="B46" s="39" t="s">
        <v>18</v>
      </c>
      <c r="C46" s="32" t="s">
        <v>137</v>
      </c>
      <c r="D46" s="70" t="s">
        <v>138</v>
      </c>
      <c r="E46" s="32" t="s">
        <v>21</v>
      </c>
      <c r="F46" s="71" t="n">
        <v>18.37</v>
      </c>
      <c r="G46" s="38" t="n">
        <v>241.17</v>
      </c>
      <c r="H46" s="38" t="n">
        <f aca="false">G46</f>
        <v>241.17</v>
      </c>
      <c r="I46" s="38" t="n">
        <f aca="false">ROUND((H46*F46),2)</f>
        <v>4430.29</v>
      </c>
      <c r="J46" s="72"/>
      <c r="K46" s="27" t="s">
        <v>139</v>
      </c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</row>
    <row r="47" customFormat="false" ht="31.75" hidden="false" customHeight="true" outlineLevel="0" collapsed="false">
      <c r="A47" s="69" t="s">
        <v>140</v>
      </c>
      <c r="B47" s="39" t="s">
        <v>18</v>
      </c>
      <c r="C47" s="32" t="s">
        <v>141</v>
      </c>
      <c r="D47" s="70" t="s">
        <v>142</v>
      </c>
      <c r="E47" s="32" t="s">
        <v>21</v>
      </c>
      <c r="F47" s="71" t="n">
        <v>42.97</v>
      </c>
      <c r="G47" s="38" t="n">
        <v>59.77</v>
      </c>
      <c r="H47" s="38" t="n">
        <f aca="false">G47</f>
        <v>59.77</v>
      </c>
      <c r="I47" s="38" t="n">
        <f aca="false">ROUND((H47*F47),2)</f>
        <v>2568.32</v>
      </c>
      <c r="J47" s="72"/>
      <c r="K47" s="27" t="s">
        <v>143</v>
      </c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</row>
    <row r="48" customFormat="false" ht="20.3" hidden="false" customHeight="true" outlineLevel="0" collapsed="false">
      <c r="A48" s="55"/>
      <c r="B48" s="56"/>
      <c r="C48" s="57"/>
      <c r="D48" s="58"/>
      <c r="E48" s="57"/>
      <c r="F48" s="59"/>
      <c r="G48" s="60"/>
      <c r="H48" s="60"/>
      <c r="I48" s="60"/>
      <c r="J48" s="7"/>
      <c r="K48" s="8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</row>
    <row r="49" customFormat="false" ht="20.55" hidden="false" customHeight="true" outlineLevel="0" collapsed="false">
      <c r="A49" s="46" t="s">
        <v>144</v>
      </c>
      <c r="B49" s="20" t="s">
        <v>145</v>
      </c>
      <c r="C49" s="20"/>
      <c r="D49" s="20"/>
      <c r="E49" s="20"/>
      <c r="F49" s="20"/>
      <c r="G49" s="20"/>
      <c r="H49" s="20"/>
      <c r="I49" s="47" t="n">
        <f aca="false">ROUND(SUM(I50:I52),2)</f>
        <v>27279</v>
      </c>
      <c r="J49" s="7"/>
      <c r="K49" s="8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</row>
    <row r="50" customFormat="false" ht="31.75" hidden="false" customHeight="true" outlineLevel="0" collapsed="false">
      <c r="A50" s="32" t="s">
        <v>146</v>
      </c>
      <c r="B50" s="39" t="s">
        <v>18</v>
      </c>
      <c r="C50" s="32" t="s">
        <v>147</v>
      </c>
      <c r="D50" s="70" t="s">
        <v>148</v>
      </c>
      <c r="E50" s="32" t="s">
        <v>21</v>
      </c>
      <c r="F50" s="73" t="n">
        <f aca="false">55.22+48.98</f>
        <v>104.2</v>
      </c>
      <c r="G50" s="38" t="n">
        <v>136.46</v>
      </c>
      <c r="H50" s="38" t="n">
        <f aca="false">G50</f>
        <v>136.46</v>
      </c>
      <c r="I50" s="38" t="n">
        <f aca="false">ROUND((H50*F50),2)</f>
        <v>14219.13</v>
      </c>
      <c r="J50" s="72"/>
      <c r="K50" s="27" t="s">
        <v>149</v>
      </c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</row>
    <row r="51" customFormat="false" ht="31.75" hidden="false" customHeight="true" outlineLevel="0" collapsed="false">
      <c r="A51" s="32" t="s">
        <v>150</v>
      </c>
      <c r="B51" s="39" t="s">
        <v>18</v>
      </c>
      <c r="C51" s="32" t="s">
        <v>151</v>
      </c>
      <c r="D51" s="70" t="s">
        <v>121</v>
      </c>
      <c r="E51" s="32" t="s">
        <v>122</v>
      </c>
      <c r="F51" s="73" t="n">
        <v>643.32</v>
      </c>
      <c r="G51" s="38" t="n">
        <v>13.75</v>
      </c>
      <c r="H51" s="38" t="n">
        <f aca="false">G51</f>
        <v>13.75</v>
      </c>
      <c r="I51" s="38" t="n">
        <f aca="false">ROUND((H51*F51),2)</f>
        <v>8845.65</v>
      </c>
      <c r="J51" s="72"/>
      <c r="K51" s="27" t="s">
        <v>152</v>
      </c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</row>
    <row r="52" customFormat="false" ht="31.75" hidden="false" customHeight="true" outlineLevel="0" collapsed="false">
      <c r="A52" s="32" t="s">
        <v>153</v>
      </c>
      <c r="B52" s="39" t="s">
        <v>18</v>
      </c>
      <c r="C52" s="32" t="s">
        <v>154</v>
      </c>
      <c r="D52" s="70" t="s">
        <v>155</v>
      </c>
      <c r="E52" s="69" t="s">
        <v>72</v>
      </c>
      <c r="F52" s="71" t="n">
        <v>6.43</v>
      </c>
      <c r="G52" s="38" t="n">
        <v>655.4</v>
      </c>
      <c r="H52" s="38" t="n">
        <f aca="false">G52</f>
        <v>655.4</v>
      </c>
      <c r="I52" s="38" t="n">
        <f aca="false">ROUND((H52*F52),2)</f>
        <v>4214.22</v>
      </c>
      <c r="J52" s="72"/>
      <c r="K52" s="27" t="s">
        <v>156</v>
      </c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</row>
    <row r="53" customFormat="false" ht="20.3" hidden="false" customHeight="true" outlineLevel="0" collapsed="false">
      <c r="A53" s="75"/>
      <c r="B53" s="76"/>
      <c r="C53" s="75"/>
      <c r="D53" s="77"/>
      <c r="E53" s="78"/>
      <c r="F53" s="79"/>
      <c r="G53" s="80"/>
      <c r="H53" s="80"/>
      <c r="I53" s="80"/>
      <c r="J53" s="72"/>
      <c r="K53" s="61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</row>
    <row r="54" customFormat="false" ht="20.55" hidden="false" customHeight="true" outlineLevel="0" collapsed="false">
      <c r="A54" s="44" t="s">
        <v>157</v>
      </c>
      <c r="B54" s="44" t="s">
        <v>158</v>
      </c>
      <c r="C54" s="44"/>
      <c r="D54" s="44"/>
      <c r="E54" s="44"/>
      <c r="F54" s="44"/>
      <c r="G54" s="44"/>
      <c r="H54" s="44"/>
      <c r="I54" s="45" t="n">
        <f aca="false">ROUND(SUM(I55:I58),2)</f>
        <v>83115.59</v>
      </c>
      <c r="J54" s="7"/>
      <c r="K54" s="8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</row>
    <row r="55" customFormat="false" ht="31.75" hidden="false" customHeight="true" outlineLevel="0" collapsed="false">
      <c r="A55" s="32" t="s">
        <v>159</v>
      </c>
      <c r="B55" s="69" t="s">
        <v>18</v>
      </c>
      <c r="C55" s="32" t="s">
        <v>160</v>
      </c>
      <c r="D55" s="81" t="s">
        <v>161</v>
      </c>
      <c r="E55" s="32" t="s">
        <v>21</v>
      </c>
      <c r="F55" s="73" t="n">
        <f aca="false">183.66+9.92</f>
        <v>193.58</v>
      </c>
      <c r="G55" s="38" t="n">
        <v>124.21</v>
      </c>
      <c r="H55" s="38" t="n">
        <f aca="false">G55</f>
        <v>124.21</v>
      </c>
      <c r="I55" s="38" t="n">
        <f aca="false">F55*H55</f>
        <v>24044.5718</v>
      </c>
      <c r="J55" s="82"/>
      <c r="K55" s="66" t="s">
        <v>162</v>
      </c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</row>
    <row r="56" customFormat="false" ht="20.55" hidden="false" customHeight="true" outlineLevel="0" collapsed="false">
      <c r="A56" s="32" t="s">
        <v>163</v>
      </c>
      <c r="B56" s="69" t="s">
        <v>18</v>
      </c>
      <c r="C56" s="32" t="s">
        <v>164</v>
      </c>
      <c r="D56" s="81" t="s">
        <v>165</v>
      </c>
      <c r="E56" s="32" t="s">
        <v>21</v>
      </c>
      <c r="F56" s="73" t="n">
        <v>2.43</v>
      </c>
      <c r="G56" s="38" t="n">
        <v>130.73</v>
      </c>
      <c r="H56" s="38" t="n">
        <f aca="false">G56</f>
        <v>130.73</v>
      </c>
      <c r="I56" s="38" t="n">
        <f aca="false">F56*H56</f>
        <v>317.6739</v>
      </c>
      <c r="J56" s="82"/>
      <c r="K56" s="66" t="s">
        <v>166</v>
      </c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</row>
    <row r="57" customFormat="false" ht="20.55" hidden="false" customHeight="true" outlineLevel="0" collapsed="false">
      <c r="A57" s="32" t="s">
        <v>167</v>
      </c>
      <c r="B57" s="39" t="s">
        <v>18</v>
      </c>
      <c r="C57" s="32" t="s">
        <v>168</v>
      </c>
      <c r="D57" s="83" t="s">
        <v>169</v>
      </c>
      <c r="E57" s="69" t="s">
        <v>72</v>
      </c>
      <c r="F57" s="71" t="n">
        <v>15</v>
      </c>
      <c r="G57" s="38" t="n">
        <v>614.71</v>
      </c>
      <c r="H57" s="38" t="n">
        <f aca="false">G57</f>
        <v>614.71</v>
      </c>
      <c r="I57" s="38" t="n">
        <f aca="false">ROUND((H57*F57),2)</f>
        <v>9220.65</v>
      </c>
      <c r="J57" s="72"/>
      <c r="K57" s="27" t="s">
        <v>170</v>
      </c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72"/>
      <c r="BK57" s="72"/>
      <c r="BL57" s="72"/>
    </row>
    <row r="58" customFormat="false" ht="20.55" hidden="false" customHeight="true" outlineLevel="0" collapsed="false">
      <c r="A58" s="32" t="s">
        <v>171</v>
      </c>
      <c r="B58" s="69" t="s">
        <v>18</v>
      </c>
      <c r="C58" s="32" t="s">
        <v>172</v>
      </c>
      <c r="D58" s="81" t="s">
        <v>173</v>
      </c>
      <c r="E58" s="32" t="s">
        <v>86</v>
      </c>
      <c r="F58" s="73" t="n">
        <v>73</v>
      </c>
      <c r="G58" s="38" t="n">
        <v>678.53</v>
      </c>
      <c r="H58" s="38" t="n">
        <f aca="false">G58</f>
        <v>678.53</v>
      </c>
      <c r="I58" s="38" t="n">
        <f aca="false">F58*H58</f>
        <v>49532.69</v>
      </c>
      <c r="J58" s="72"/>
      <c r="K58" s="27" t="s">
        <v>174</v>
      </c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</row>
    <row r="59" customFormat="false" ht="20.3" hidden="false" customHeight="true" outlineLevel="0" collapsed="false">
      <c r="A59" s="62"/>
      <c r="B59" s="62"/>
      <c r="C59" s="62"/>
      <c r="D59" s="62"/>
      <c r="E59" s="62"/>
      <c r="F59" s="62"/>
      <c r="G59" s="62"/>
      <c r="H59" s="62"/>
      <c r="I59" s="62"/>
      <c r="J59" s="7"/>
      <c r="K59" s="8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</row>
    <row r="60" customFormat="false" ht="20.55" hidden="false" customHeight="true" outlineLevel="0" collapsed="false">
      <c r="A60" s="44" t="s">
        <v>175</v>
      </c>
      <c r="B60" s="44" t="s">
        <v>176</v>
      </c>
      <c r="C60" s="44"/>
      <c r="D60" s="44"/>
      <c r="E60" s="44"/>
      <c r="F60" s="44"/>
      <c r="G60" s="44"/>
      <c r="H60" s="44"/>
      <c r="I60" s="45" t="n">
        <f aca="false">ROUND(SUM(I61:I64),2)</f>
        <v>94400.13</v>
      </c>
      <c r="J60" s="7"/>
      <c r="K60" s="8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</row>
    <row r="61" customFormat="false" ht="54.15" hidden="false" customHeight="true" outlineLevel="0" collapsed="false">
      <c r="A61" s="43" t="s">
        <v>177</v>
      </c>
      <c r="B61" s="43" t="s">
        <v>18</v>
      </c>
      <c r="C61" s="43" t="s">
        <v>178</v>
      </c>
      <c r="D61" s="83" t="s">
        <v>179</v>
      </c>
      <c r="E61" s="43" t="s">
        <v>122</v>
      </c>
      <c r="F61" s="84" t="n">
        <f aca="false">818.64+642.36+210</f>
        <v>1671</v>
      </c>
      <c r="G61" s="85" t="n">
        <v>31.09</v>
      </c>
      <c r="H61" s="50" t="n">
        <f aca="false">G61</f>
        <v>31.09</v>
      </c>
      <c r="I61" s="50" t="n">
        <f aca="false">F61*H61</f>
        <v>51951.39</v>
      </c>
      <c r="J61" s="7"/>
      <c r="K61" s="66" t="s">
        <v>180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</row>
    <row r="62" customFormat="false" ht="42.95" hidden="false" customHeight="true" outlineLevel="0" collapsed="false">
      <c r="A62" s="43" t="s">
        <v>181</v>
      </c>
      <c r="B62" s="86" t="s">
        <v>18</v>
      </c>
      <c r="C62" s="48" t="s">
        <v>182</v>
      </c>
      <c r="D62" s="23" t="s">
        <v>183</v>
      </c>
      <c r="E62" s="22" t="s">
        <v>21</v>
      </c>
      <c r="F62" s="84" t="n">
        <f aca="false">133.93+85.45+19.25</f>
        <v>238.63</v>
      </c>
      <c r="G62" s="85" t="n">
        <v>166.03</v>
      </c>
      <c r="H62" s="85" t="n">
        <f aca="false">G62</f>
        <v>166.03</v>
      </c>
      <c r="I62" s="50" t="n">
        <f aca="false">F62*H62</f>
        <v>39619.7389</v>
      </c>
      <c r="J62" s="7"/>
      <c r="K62" s="66" t="s">
        <v>184</v>
      </c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</row>
    <row r="63" customFormat="false" ht="20.55" hidden="false" customHeight="true" outlineLevel="0" collapsed="false">
      <c r="A63" s="43" t="s">
        <v>185</v>
      </c>
      <c r="B63" s="86" t="s">
        <v>18</v>
      </c>
      <c r="C63" s="87" t="s">
        <v>186</v>
      </c>
      <c r="D63" s="88" t="s">
        <v>187</v>
      </c>
      <c r="E63" s="87" t="s">
        <v>86</v>
      </c>
      <c r="F63" s="89" t="n">
        <v>11.4</v>
      </c>
      <c r="G63" s="85" t="n">
        <v>166.97</v>
      </c>
      <c r="H63" s="85" t="n">
        <f aca="false">G63</f>
        <v>166.97</v>
      </c>
      <c r="I63" s="50" t="n">
        <f aca="false">F63*H63</f>
        <v>1903.458</v>
      </c>
      <c r="J63" s="7"/>
      <c r="K63" s="66" t="s">
        <v>188</v>
      </c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</row>
    <row r="64" customFormat="false" ht="31.75" hidden="false" customHeight="true" outlineLevel="0" collapsed="false">
      <c r="A64" s="43" t="s">
        <v>189</v>
      </c>
      <c r="B64" s="86" t="s">
        <v>18</v>
      </c>
      <c r="C64" s="87" t="s">
        <v>190</v>
      </c>
      <c r="D64" s="88" t="s">
        <v>191</v>
      </c>
      <c r="E64" s="87" t="s">
        <v>86</v>
      </c>
      <c r="F64" s="84" t="n">
        <v>11</v>
      </c>
      <c r="G64" s="85" t="n">
        <v>84.14</v>
      </c>
      <c r="H64" s="85" t="n">
        <f aca="false">G64</f>
        <v>84.14</v>
      </c>
      <c r="I64" s="50" t="n">
        <f aca="false">F64*H64</f>
        <v>925.54</v>
      </c>
      <c r="J64" s="7"/>
      <c r="K64" s="66" t="s">
        <v>192</v>
      </c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</row>
    <row r="65" customFormat="false" ht="20.3" hidden="false" customHeight="true" outlineLevel="0" collapsed="false">
      <c r="A65" s="55"/>
      <c r="B65" s="55"/>
      <c r="C65" s="55"/>
      <c r="D65" s="55"/>
      <c r="E65" s="55"/>
      <c r="F65" s="59"/>
      <c r="G65" s="55"/>
      <c r="H65" s="55"/>
      <c r="I65" s="55"/>
      <c r="J65" s="7"/>
      <c r="K65" s="8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</row>
    <row r="66" customFormat="false" ht="20.55" hidden="false" customHeight="true" outlineLevel="0" collapsed="false">
      <c r="A66" s="44" t="s">
        <v>193</v>
      </c>
      <c r="B66" s="44" t="s">
        <v>194</v>
      </c>
      <c r="C66" s="44"/>
      <c r="D66" s="44"/>
      <c r="E66" s="44"/>
      <c r="F66" s="44"/>
      <c r="G66" s="44"/>
      <c r="H66" s="44"/>
      <c r="I66" s="45" t="n">
        <f aca="false">ROUND(SUM(I67+I70+I77),2)</f>
        <v>81918.42</v>
      </c>
      <c r="J66" s="7"/>
      <c r="K66" s="8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</row>
    <row r="67" customFormat="false" ht="20.3" hidden="false" customHeight="true" outlineLevel="0" collapsed="false">
      <c r="A67" s="90" t="s">
        <v>195</v>
      </c>
      <c r="B67" s="20" t="s">
        <v>196</v>
      </c>
      <c r="C67" s="20"/>
      <c r="D67" s="20"/>
      <c r="E67" s="20"/>
      <c r="F67" s="20"/>
      <c r="G67" s="20"/>
      <c r="H67" s="20"/>
      <c r="I67" s="21" t="n">
        <f aca="false">ROUND(SUM(I68:I68),2)</f>
        <v>8325.56</v>
      </c>
      <c r="J67" s="72"/>
      <c r="K67" s="91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</row>
    <row r="68" customFormat="false" ht="20.55" hidden="false" customHeight="true" outlineLevel="0" collapsed="false">
      <c r="A68" s="32" t="s">
        <v>197</v>
      </c>
      <c r="B68" s="39" t="s">
        <v>18</v>
      </c>
      <c r="C68" s="32" t="s">
        <v>198</v>
      </c>
      <c r="D68" s="70" t="s">
        <v>199</v>
      </c>
      <c r="E68" s="32" t="s">
        <v>21</v>
      </c>
      <c r="F68" s="74" t="n">
        <v>68.36</v>
      </c>
      <c r="G68" s="38" t="n">
        <v>121.79</v>
      </c>
      <c r="H68" s="38" t="n">
        <f aca="false">G68</f>
        <v>121.79</v>
      </c>
      <c r="I68" s="38" t="n">
        <f aca="false">ROUND((H68*F68),2)</f>
        <v>8325.56</v>
      </c>
      <c r="J68" s="92"/>
      <c r="K68" s="27" t="s">
        <v>200</v>
      </c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</row>
    <row r="69" customFormat="false" ht="20.3" hidden="false" customHeight="true" outlineLevel="0" collapsed="false">
      <c r="A69" s="32"/>
      <c r="B69" s="32" t="s">
        <v>18</v>
      </c>
      <c r="C69" s="32"/>
      <c r="D69" s="32"/>
      <c r="E69" s="32"/>
      <c r="F69" s="32"/>
      <c r="G69" s="32"/>
      <c r="H69" s="32" t="n">
        <f aca="false">G69*$H$8+G69</f>
        <v>0</v>
      </c>
      <c r="I69" s="32" t="n">
        <f aca="false">ROUND((H69*F69),2)</f>
        <v>0</v>
      </c>
      <c r="J69" s="72"/>
      <c r="K69" s="91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</row>
    <row r="70" customFormat="false" ht="20.3" hidden="false" customHeight="true" outlineLevel="0" collapsed="false">
      <c r="A70" s="90" t="s">
        <v>201</v>
      </c>
      <c r="B70" s="20" t="s">
        <v>202</v>
      </c>
      <c r="C70" s="20"/>
      <c r="D70" s="20"/>
      <c r="E70" s="20"/>
      <c r="F70" s="20"/>
      <c r="G70" s="20"/>
      <c r="H70" s="20"/>
      <c r="I70" s="21" t="n">
        <f aca="false">ROUND(SUM(I71:I75),2)</f>
        <v>35712.08</v>
      </c>
      <c r="J70" s="72"/>
      <c r="K70" s="91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</row>
    <row r="71" customFormat="false" ht="20.55" hidden="false" customHeight="true" outlineLevel="0" collapsed="false">
      <c r="A71" s="32" t="s">
        <v>203</v>
      </c>
      <c r="B71" s="39" t="s">
        <v>18</v>
      </c>
      <c r="C71" s="32" t="s">
        <v>204</v>
      </c>
      <c r="D71" s="70" t="s">
        <v>205</v>
      </c>
      <c r="E71" s="32" t="s">
        <v>21</v>
      </c>
      <c r="F71" s="74" t="n">
        <v>253.83</v>
      </c>
      <c r="G71" s="38" t="n">
        <v>22.29</v>
      </c>
      <c r="H71" s="38" t="n">
        <f aca="false">G71</f>
        <v>22.29</v>
      </c>
      <c r="I71" s="38" t="n">
        <f aca="false">ROUND((H71*F71),2)</f>
        <v>5657.87</v>
      </c>
      <c r="J71" s="72"/>
      <c r="K71" s="27" t="s">
        <v>206</v>
      </c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</row>
    <row r="72" customFormat="false" ht="20.55" hidden="false" customHeight="true" outlineLevel="0" collapsed="false">
      <c r="A72" s="32" t="s">
        <v>207</v>
      </c>
      <c r="B72" s="39" t="s">
        <v>18</v>
      </c>
      <c r="C72" s="32" t="s">
        <v>208</v>
      </c>
      <c r="D72" s="70" t="s">
        <v>209</v>
      </c>
      <c r="E72" s="32" t="s">
        <v>21</v>
      </c>
      <c r="F72" s="74" t="n">
        <v>133.35</v>
      </c>
      <c r="G72" s="38" t="n">
        <v>7.16</v>
      </c>
      <c r="H72" s="38" t="n">
        <f aca="false">G72</f>
        <v>7.16</v>
      </c>
      <c r="I72" s="38" t="n">
        <f aca="false">ROUND((H72*F72),2)</f>
        <v>954.79</v>
      </c>
      <c r="J72" s="72"/>
      <c r="K72" s="27" t="s">
        <v>210</v>
      </c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</row>
    <row r="73" customFormat="false" ht="20.55" hidden="false" customHeight="true" outlineLevel="0" collapsed="false">
      <c r="A73" s="32" t="s">
        <v>211</v>
      </c>
      <c r="B73" s="39" t="s">
        <v>18</v>
      </c>
      <c r="C73" s="32" t="s">
        <v>212</v>
      </c>
      <c r="D73" s="70" t="s">
        <v>213</v>
      </c>
      <c r="E73" s="32" t="s">
        <v>21</v>
      </c>
      <c r="F73" s="74" t="n">
        <v>133.35</v>
      </c>
      <c r="G73" s="38" t="n">
        <v>36.66</v>
      </c>
      <c r="H73" s="38" t="n">
        <f aca="false">G73</f>
        <v>36.66</v>
      </c>
      <c r="I73" s="38" t="n">
        <f aca="false">ROUND((H73*F73),2)</f>
        <v>4888.61</v>
      </c>
      <c r="J73" s="72"/>
      <c r="K73" s="27" t="s">
        <v>210</v>
      </c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</row>
    <row r="74" customFormat="false" ht="20.55" hidden="false" customHeight="true" outlineLevel="0" collapsed="false">
      <c r="A74" s="32" t="s">
        <v>214</v>
      </c>
      <c r="B74" s="39" t="s">
        <v>18</v>
      </c>
      <c r="C74" s="32" t="s">
        <v>215</v>
      </c>
      <c r="D74" s="70" t="s">
        <v>216</v>
      </c>
      <c r="E74" s="32" t="s">
        <v>21</v>
      </c>
      <c r="F74" s="74" t="n">
        <v>133.35</v>
      </c>
      <c r="G74" s="38" t="n">
        <v>26.19</v>
      </c>
      <c r="H74" s="38" t="n">
        <f aca="false">G74</f>
        <v>26.19</v>
      </c>
      <c r="I74" s="38" t="n">
        <f aca="false">ROUND((H74*F74),2)</f>
        <v>3492.44</v>
      </c>
      <c r="J74" s="72"/>
      <c r="K74" s="27" t="s">
        <v>210</v>
      </c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</row>
    <row r="75" customFormat="false" ht="31.75" hidden="false" customHeight="true" outlineLevel="0" collapsed="false">
      <c r="A75" s="32" t="s">
        <v>217</v>
      </c>
      <c r="B75" s="39" t="s">
        <v>18</v>
      </c>
      <c r="C75" s="32" t="s">
        <v>218</v>
      </c>
      <c r="D75" s="70" t="s">
        <v>219</v>
      </c>
      <c r="E75" s="32" t="s">
        <v>21</v>
      </c>
      <c r="F75" s="74" t="n">
        <v>169.42</v>
      </c>
      <c r="G75" s="38" t="n">
        <v>122.29</v>
      </c>
      <c r="H75" s="38" t="n">
        <f aca="false">G75</f>
        <v>122.29</v>
      </c>
      <c r="I75" s="38" t="n">
        <f aca="false">ROUND((H75*F75),2)</f>
        <v>20718.37</v>
      </c>
      <c r="J75" s="72"/>
      <c r="K75" s="27" t="s">
        <v>220</v>
      </c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</row>
    <row r="76" customFormat="false" ht="20.3" hidden="false" customHeight="true" outlineLevel="0" collapsed="false">
      <c r="A76" s="32"/>
      <c r="B76" s="32" t="s">
        <v>18</v>
      </c>
      <c r="C76" s="32"/>
      <c r="D76" s="32"/>
      <c r="E76" s="32"/>
      <c r="F76" s="32"/>
      <c r="G76" s="32"/>
      <c r="H76" s="32" t="n">
        <f aca="false">G76*$H$8+G76</f>
        <v>0</v>
      </c>
      <c r="I76" s="32" t="n">
        <f aca="false">ROUND((H76*F76),2)</f>
        <v>0</v>
      </c>
      <c r="J76" s="72"/>
      <c r="K76" s="91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</row>
    <row r="77" customFormat="false" ht="20.3" hidden="false" customHeight="true" outlineLevel="0" collapsed="false">
      <c r="A77" s="90" t="s">
        <v>221</v>
      </c>
      <c r="B77" s="20" t="s">
        <v>222</v>
      </c>
      <c r="C77" s="20"/>
      <c r="D77" s="20"/>
      <c r="E77" s="20"/>
      <c r="F77" s="20"/>
      <c r="G77" s="20"/>
      <c r="H77" s="20"/>
      <c r="I77" s="21" t="n">
        <f aca="false">ROUND(SUM(I78:I81),2)</f>
        <v>37880.78</v>
      </c>
      <c r="J77" s="72"/>
      <c r="K77" s="91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customFormat="false" ht="20.55" hidden="false" customHeight="true" outlineLevel="0" collapsed="false">
      <c r="A78" s="22" t="s">
        <v>223</v>
      </c>
      <c r="B78" s="87" t="s">
        <v>18</v>
      </c>
      <c r="C78" s="22" t="s">
        <v>224</v>
      </c>
      <c r="D78" s="93" t="s">
        <v>225</v>
      </c>
      <c r="E78" s="32" t="s">
        <v>81</v>
      </c>
      <c r="F78" s="94" t="n">
        <v>35</v>
      </c>
      <c r="G78" s="26" t="n">
        <v>66.09</v>
      </c>
      <c r="H78" s="26" t="n">
        <f aca="false">G78</f>
        <v>66.09</v>
      </c>
      <c r="I78" s="26" t="n">
        <f aca="false">ROUND((H78*F78),2)</f>
        <v>2313.15</v>
      </c>
      <c r="J78" s="72"/>
      <c r="K78" s="27" t="s">
        <v>226</v>
      </c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customFormat="false" ht="31.75" hidden="false" customHeight="true" outlineLevel="0" collapsed="false">
      <c r="A79" s="22" t="s">
        <v>227</v>
      </c>
      <c r="B79" s="87" t="s">
        <v>18</v>
      </c>
      <c r="C79" s="22" t="s">
        <v>228</v>
      </c>
      <c r="D79" s="93" t="s">
        <v>229</v>
      </c>
      <c r="E79" s="32" t="s">
        <v>21</v>
      </c>
      <c r="F79" s="94" t="n">
        <v>29.8</v>
      </c>
      <c r="G79" s="26" t="n">
        <v>96.03</v>
      </c>
      <c r="H79" s="26" t="n">
        <f aca="false">G79</f>
        <v>96.03</v>
      </c>
      <c r="I79" s="26" t="n">
        <f aca="false">ROUND((H79*F79),2)</f>
        <v>2861.69</v>
      </c>
      <c r="J79" s="72"/>
      <c r="K79" s="27" t="s">
        <v>230</v>
      </c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</row>
    <row r="80" customFormat="false" ht="20.55" hidden="false" customHeight="true" outlineLevel="0" collapsed="false">
      <c r="A80" s="22" t="s">
        <v>231</v>
      </c>
      <c r="B80" s="87" t="s">
        <v>18</v>
      </c>
      <c r="C80" s="22" t="s">
        <v>232</v>
      </c>
      <c r="D80" s="93" t="s">
        <v>233</v>
      </c>
      <c r="E80" s="32" t="s">
        <v>21</v>
      </c>
      <c r="F80" s="94" t="n">
        <v>152.75</v>
      </c>
      <c r="G80" s="26" t="n">
        <v>184.05</v>
      </c>
      <c r="H80" s="26" t="n">
        <f aca="false">G80</f>
        <v>184.05</v>
      </c>
      <c r="I80" s="26" t="n">
        <f aca="false">ROUND((H80*F80),2)</f>
        <v>28113.64</v>
      </c>
      <c r="J80" s="72"/>
      <c r="K80" s="27" t="s">
        <v>234</v>
      </c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</row>
    <row r="81" customFormat="false" ht="31.75" hidden="false" customHeight="true" outlineLevel="0" collapsed="false">
      <c r="A81" s="22" t="s">
        <v>235</v>
      </c>
      <c r="B81" s="87" t="s">
        <v>18</v>
      </c>
      <c r="C81" s="22" t="s">
        <v>236</v>
      </c>
      <c r="D81" s="93" t="s">
        <v>237</v>
      </c>
      <c r="E81" s="32" t="s">
        <v>86</v>
      </c>
      <c r="F81" s="94" t="n">
        <v>111.14</v>
      </c>
      <c r="G81" s="26" t="n">
        <v>41.32</v>
      </c>
      <c r="H81" s="26" t="n">
        <f aca="false">G81</f>
        <v>41.32</v>
      </c>
      <c r="I81" s="26" t="n">
        <f aca="false">ROUND((H81*F81),2)</f>
        <v>4592.3</v>
      </c>
      <c r="J81" s="72"/>
      <c r="K81" s="27" t="s">
        <v>238</v>
      </c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</row>
    <row r="82" customFormat="false" ht="20.3" hidden="false" customHeight="true" outlineLevel="0" collapsed="false">
      <c r="A82" s="55"/>
      <c r="B82" s="55"/>
      <c r="C82" s="55"/>
      <c r="D82" s="55"/>
      <c r="E82" s="55"/>
      <c r="F82" s="59"/>
      <c r="G82" s="55"/>
      <c r="H82" s="55"/>
      <c r="I82" s="55"/>
      <c r="J82" s="7"/>
      <c r="K82" s="8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</row>
    <row r="83" customFormat="false" ht="20.55" hidden="false" customHeight="true" outlineLevel="0" collapsed="false">
      <c r="A83" s="44" t="s">
        <v>239</v>
      </c>
      <c r="B83" s="44" t="s">
        <v>240</v>
      </c>
      <c r="C83" s="44"/>
      <c r="D83" s="44"/>
      <c r="E83" s="44"/>
      <c r="F83" s="44"/>
      <c r="G83" s="44"/>
      <c r="H83" s="44"/>
      <c r="I83" s="45" t="n">
        <f aca="false">ROUND(SUM(I84:I88),2)</f>
        <v>48475.88</v>
      </c>
      <c r="J83" s="7"/>
      <c r="K83" s="8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</row>
    <row r="84" customFormat="false" ht="29.9" hidden="false" customHeight="true" outlineLevel="0" collapsed="false">
      <c r="A84" s="43" t="s">
        <v>241</v>
      </c>
      <c r="B84" s="52" t="s">
        <v>24</v>
      </c>
      <c r="C84" s="52" t="s">
        <v>242</v>
      </c>
      <c r="D84" s="53" t="s">
        <v>243</v>
      </c>
      <c r="E84" s="52" t="s">
        <v>21</v>
      </c>
      <c r="F84" s="95" t="n">
        <v>3.36</v>
      </c>
      <c r="G84" s="96" t="n">
        <v>1454.99</v>
      </c>
      <c r="H84" s="96" t="n">
        <f aca="false">G84*$H$7+G84</f>
        <v>1789.6377</v>
      </c>
      <c r="I84" s="96" t="n">
        <f aca="false">F84*H84</f>
        <v>6013.182672</v>
      </c>
      <c r="J84" s="7"/>
      <c r="K84" s="97" t="s">
        <v>244</v>
      </c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</row>
    <row r="85" customFormat="false" ht="20.55" hidden="false" customHeight="true" outlineLevel="0" collapsed="false">
      <c r="A85" s="43" t="s">
        <v>245</v>
      </c>
      <c r="B85" s="52" t="s">
        <v>18</v>
      </c>
      <c r="C85" s="52" t="s">
        <v>246</v>
      </c>
      <c r="D85" s="53" t="s">
        <v>247</v>
      </c>
      <c r="E85" s="52" t="s">
        <v>36</v>
      </c>
      <c r="F85" s="95" t="n">
        <v>3</v>
      </c>
      <c r="G85" s="95" t="n">
        <v>1316.2</v>
      </c>
      <c r="H85" s="96" t="n">
        <f aca="false">G85*$H$8+G85</f>
        <v>1316.2</v>
      </c>
      <c r="I85" s="96" t="n">
        <f aca="false">F85*H85</f>
        <v>3948.6</v>
      </c>
      <c r="J85" s="7"/>
      <c r="K85" s="97" t="s">
        <v>248</v>
      </c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</row>
    <row r="86" customFormat="false" ht="20.55" hidden="false" customHeight="true" outlineLevel="0" collapsed="false">
      <c r="A86" s="43" t="s">
        <v>249</v>
      </c>
      <c r="B86" s="52" t="s">
        <v>18</v>
      </c>
      <c r="C86" s="52" t="s">
        <v>250</v>
      </c>
      <c r="D86" s="53" t="s">
        <v>251</v>
      </c>
      <c r="E86" s="52" t="s">
        <v>36</v>
      </c>
      <c r="F86" s="95" t="n">
        <v>7</v>
      </c>
      <c r="G86" s="95" t="n">
        <v>1322.58</v>
      </c>
      <c r="H86" s="96" t="n">
        <f aca="false">G86*$H$8+G86</f>
        <v>1322.58</v>
      </c>
      <c r="I86" s="96" t="n">
        <f aca="false">F86*H86</f>
        <v>9258.06</v>
      </c>
      <c r="J86" s="7"/>
      <c r="K86" s="97" t="s">
        <v>252</v>
      </c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</row>
    <row r="87" customFormat="false" ht="20.55" hidden="false" customHeight="true" outlineLevel="0" collapsed="false">
      <c r="A87" s="43" t="s">
        <v>253</v>
      </c>
      <c r="B87" s="52" t="s">
        <v>18</v>
      </c>
      <c r="C87" s="52" t="s">
        <v>254</v>
      </c>
      <c r="D87" s="53" t="s">
        <v>255</v>
      </c>
      <c r="E87" s="52" t="s">
        <v>36</v>
      </c>
      <c r="F87" s="95" t="n">
        <v>1</v>
      </c>
      <c r="G87" s="95" t="n">
        <v>1371.96</v>
      </c>
      <c r="H87" s="96" t="n">
        <f aca="false">G87*$H$8+G87</f>
        <v>1371.96</v>
      </c>
      <c r="I87" s="96" t="n">
        <f aca="false">F87*H87</f>
        <v>1371.96</v>
      </c>
      <c r="J87" s="7"/>
      <c r="K87" s="97" t="s">
        <v>256</v>
      </c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</row>
    <row r="88" customFormat="false" ht="54.15" hidden="false" customHeight="true" outlineLevel="0" collapsed="false">
      <c r="A88" s="43" t="s">
        <v>257</v>
      </c>
      <c r="B88" s="52" t="s">
        <v>18</v>
      </c>
      <c r="C88" s="52" t="s">
        <v>258</v>
      </c>
      <c r="D88" s="98" t="s">
        <v>259</v>
      </c>
      <c r="E88" s="52" t="s">
        <v>21</v>
      </c>
      <c r="F88" s="95" t="n">
        <f aca="false">1.08+5.4+2.16+9</f>
        <v>17.64</v>
      </c>
      <c r="G88" s="99" t="n">
        <v>1580.73</v>
      </c>
      <c r="H88" s="96" t="n">
        <f aca="false">G88*$H$8+G88</f>
        <v>1580.73</v>
      </c>
      <c r="I88" s="96" t="n">
        <f aca="false">F88*H88</f>
        <v>27884.0772</v>
      </c>
      <c r="J88" s="7"/>
      <c r="K88" s="97" t="s">
        <v>260</v>
      </c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</row>
    <row r="89" customFormat="false" ht="20.3" hidden="false" customHeight="true" outlineLevel="0" collapsed="false">
      <c r="A89" s="55"/>
      <c r="B89" s="57"/>
      <c r="C89" s="57"/>
      <c r="D89" s="58"/>
      <c r="E89" s="57"/>
      <c r="F89" s="100"/>
      <c r="G89" s="60"/>
      <c r="H89" s="60"/>
      <c r="I89" s="60"/>
      <c r="J89" s="7"/>
      <c r="K89" s="61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</row>
    <row r="90" customFormat="false" ht="20.55" hidden="false" customHeight="true" outlineLevel="0" collapsed="false">
      <c r="A90" s="44" t="s">
        <v>261</v>
      </c>
      <c r="B90" s="44" t="s">
        <v>262</v>
      </c>
      <c r="C90" s="44"/>
      <c r="D90" s="44"/>
      <c r="E90" s="44"/>
      <c r="F90" s="44"/>
      <c r="G90" s="44"/>
      <c r="H90" s="44"/>
      <c r="I90" s="45" t="n">
        <f aca="false">ROUND(SUM(I91:I105),2)</f>
        <v>60996.93</v>
      </c>
      <c r="J90" s="7"/>
      <c r="K90" s="8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</row>
    <row r="91" customFormat="false" ht="20.55" hidden="false" customHeight="true" outlineLevel="0" collapsed="false">
      <c r="A91" s="43" t="s">
        <v>263</v>
      </c>
      <c r="B91" s="87" t="s">
        <v>18</v>
      </c>
      <c r="C91" s="22" t="s">
        <v>264</v>
      </c>
      <c r="D91" s="93" t="s">
        <v>265</v>
      </c>
      <c r="E91" s="101" t="s">
        <v>36</v>
      </c>
      <c r="F91" s="94" t="n">
        <v>1</v>
      </c>
      <c r="G91" s="96" t="n">
        <v>5269.03</v>
      </c>
      <c r="H91" s="96" t="n">
        <f aca="false">G91</f>
        <v>5269.03</v>
      </c>
      <c r="I91" s="96" t="n">
        <f aca="false">F91*H91</f>
        <v>5269.03</v>
      </c>
      <c r="J91" s="102"/>
      <c r="K91" s="66" t="s">
        <v>266</v>
      </c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102"/>
      <c r="AU91" s="102"/>
      <c r="AV91" s="102"/>
      <c r="AW91" s="102"/>
      <c r="AX91" s="102"/>
      <c r="AY91" s="102"/>
      <c r="AZ91" s="102"/>
      <c r="BA91" s="102"/>
      <c r="BB91" s="102"/>
      <c r="BC91" s="102"/>
      <c r="BD91" s="102"/>
      <c r="BE91" s="102"/>
      <c r="BF91" s="102"/>
      <c r="BG91" s="102"/>
      <c r="BH91" s="102"/>
      <c r="BI91" s="102"/>
      <c r="BJ91" s="102"/>
      <c r="BK91" s="102"/>
      <c r="BL91" s="102"/>
    </row>
    <row r="92" customFormat="false" ht="32.6" hidden="false" customHeight="true" outlineLevel="0" collapsed="false">
      <c r="A92" s="43" t="s">
        <v>267</v>
      </c>
      <c r="B92" s="87" t="s">
        <v>18</v>
      </c>
      <c r="C92" s="22" t="s">
        <v>268</v>
      </c>
      <c r="D92" s="103" t="s">
        <v>269</v>
      </c>
      <c r="E92" s="101" t="s">
        <v>36</v>
      </c>
      <c r="F92" s="94" t="n">
        <v>1</v>
      </c>
      <c r="G92" s="96" t="n">
        <v>3519.1</v>
      </c>
      <c r="H92" s="96" t="n">
        <f aca="false">G92</f>
        <v>3519.1</v>
      </c>
      <c r="I92" s="96" t="n">
        <f aca="false">F92*H92</f>
        <v>3519.1</v>
      </c>
      <c r="J92" s="102"/>
      <c r="K92" s="66" t="s">
        <v>270</v>
      </c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  <c r="AT92" s="102"/>
      <c r="AU92" s="102"/>
      <c r="AV92" s="102"/>
      <c r="AW92" s="102"/>
      <c r="AX92" s="102"/>
      <c r="AY92" s="102"/>
      <c r="AZ92" s="102"/>
      <c r="BA92" s="102"/>
      <c r="BB92" s="102"/>
      <c r="BC92" s="102"/>
      <c r="BD92" s="102"/>
      <c r="BE92" s="102"/>
      <c r="BF92" s="102"/>
      <c r="BG92" s="102"/>
      <c r="BH92" s="102"/>
      <c r="BI92" s="102"/>
      <c r="BJ92" s="102"/>
      <c r="BK92" s="102"/>
      <c r="BL92" s="102"/>
    </row>
    <row r="93" customFormat="false" ht="42.95" hidden="false" customHeight="true" outlineLevel="0" collapsed="false">
      <c r="A93" s="43" t="s">
        <v>271</v>
      </c>
      <c r="B93" s="87" t="s">
        <v>18</v>
      </c>
      <c r="C93" s="22" t="s">
        <v>272</v>
      </c>
      <c r="D93" s="103" t="s">
        <v>273</v>
      </c>
      <c r="E93" s="101" t="s">
        <v>86</v>
      </c>
      <c r="F93" s="94" t="n">
        <v>9.75</v>
      </c>
      <c r="G93" s="96" t="n">
        <v>264.91</v>
      </c>
      <c r="H93" s="96" t="n">
        <f aca="false">G93</f>
        <v>264.91</v>
      </c>
      <c r="I93" s="96" t="n">
        <f aca="false">F93*H93</f>
        <v>2582.8725</v>
      </c>
      <c r="J93" s="102"/>
      <c r="K93" s="66" t="s">
        <v>274</v>
      </c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  <c r="AS93" s="102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2"/>
      <c r="BE93" s="102"/>
      <c r="BF93" s="102"/>
      <c r="BG93" s="102"/>
      <c r="BH93" s="102"/>
      <c r="BI93" s="102"/>
      <c r="BJ93" s="102"/>
      <c r="BK93" s="102"/>
      <c r="BL93" s="102"/>
    </row>
    <row r="94" customFormat="false" ht="20.55" hidden="false" customHeight="true" outlineLevel="0" collapsed="false">
      <c r="A94" s="43" t="s">
        <v>275</v>
      </c>
      <c r="B94" s="39" t="s">
        <v>18</v>
      </c>
      <c r="C94" s="69" t="s">
        <v>276</v>
      </c>
      <c r="D94" s="104" t="s">
        <v>277</v>
      </c>
      <c r="E94" s="101" t="s">
        <v>86</v>
      </c>
      <c r="F94" s="74" t="n">
        <v>6.3</v>
      </c>
      <c r="G94" s="96" t="n">
        <v>230.06</v>
      </c>
      <c r="H94" s="96" t="n">
        <f aca="false">G94</f>
        <v>230.06</v>
      </c>
      <c r="I94" s="96" t="n">
        <f aca="false">F94*H94</f>
        <v>1449.378</v>
      </c>
      <c r="J94" s="102"/>
      <c r="K94" s="66" t="s">
        <v>97</v>
      </c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102"/>
      <c r="AU94" s="102"/>
      <c r="AV94" s="102"/>
      <c r="AW94" s="102"/>
      <c r="AX94" s="102"/>
      <c r="AY94" s="102"/>
      <c r="AZ94" s="102"/>
      <c r="BA94" s="102"/>
      <c r="BB94" s="102"/>
      <c r="BC94" s="102"/>
      <c r="BD94" s="102"/>
      <c r="BE94" s="102"/>
      <c r="BF94" s="102"/>
      <c r="BG94" s="102"/>
      <c r="BH94" s="102"/>
      <c r="BI94" s="102"/>
      <c r="BJ94" s="102"/>
      <c r="BK94" s="102"/>
      <c r="BL94" s="102"/>
    </row>
    <row r="95" customFormat="false" ht="20.55" hidden="false" customHeight="true" outlineLevel="0" collapsed="false">
      <c r="A95" s="43" t="s">
        <v>278</v>
      </c>
      <c r="B95" s="39" t="s">
        <v>18</v>
      </c>
      <c r="C95" s="69" t="s">
        <v>279</v>
      </c>
      <c r="D95" s="104" t="s">
        <v>280</v>
      </c>
      <c r="E95" s="101" t="s">
        <v>86</v>
      </c>
      <c r="F95" s="74" t="n">
        <v>14</v>
      </c>
      <c r="G95" s="96" t="n">
        <v>714</v>
      </c>
      <c r="H95" s="96" t="n">
        <f aca="false">G95</f>
        <v>714</v>
      </c>
      <c r="I95" s="96" t="n">
        <f aca="false">F95*H95</f>
        <v>9996</v>
      </c>
      <c r="J95" s="102"/>
      <c r="K95" s="66" t="s">
        <v>281</v>
      </c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102"/>
      <c r="AU95" s="102"/>
      <c r="AV95" s="102"/>
      <c r="AW95" s="102"/>
      <c r="AX95" s="102"/>
      <c r="AY95" s="102"/>
      <c r="AZ95" s="102"/>
      <c r="BA95" s="102"/>
      <c r="BB95" s="102"/>
      <c r="BC95" s="102"/>
      <c r="BD95" s="102"/>
      <c r="BE95" s="102"/>
      <c r="BF95" s="102"/>
      <c r="BG95" s="102"/>
      <c r="BH95" s="102"/>
      <c r="BI95" s="102"/>
      <c r="BJ95" s="102"/>
      <c r="BK95" s="102"/>
      <c r="BL95" s="102"/>
    </row>
    <row r="96" customFormat="false" ht="20.55" hidden="false" customHeight="true" outlineLevel="0" collapsed="false">
      <c r="A96" s="43" t="s">
        <v>282</v>
      </c>
      <c r="B96" s="39" t="s">
        <v>18</v>
      </c>
      <c r="C96" s="69" t="s">
        <v>283</v>
      </c>
      <c r="D96" s="104" t="s">
        <v>284</v>
      </c>
      <c r="E96" s="101" t="s">
        <v>21</v>
      </c>
      <c r="F96" s="74" t="n">
        <v>42.5</v>
      </c>
      <c r="G96" s="96" t="n">
        <v>431.31</v>
      </c>
      <c r="H96" s="96" t="n">
        <f aca="false">G96</f>
        <v>431.31</v>
      </c>
      <c r="I96" s="96" t="n">
        <f aca="false">F96*H96</f>
        <v>18330.675</v>
      </c>
      <c r="J96" s="102"/>
      <c r="K96" s="66" t="s">
        <v>285</v>
      </c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  <c r="AR96" s="102"/>
      <c r="AS96" s="102"/>
      <c r="AT96" s="102"/>
      <c r="AU96" s="102"/>
      <c r="AV96" s="102"/>
      <c r="AW96" s="102"/>
      <c r="AX96" s="102"/>
      <c r="AY96" s="102"/>
      <c r="AZ96" s="102"/>
      <c r="BA96" s="102"/>
      <c r="BB96" s="102"/>
      <c r="BC96" s="102"/>
      <c r="BD96" s="102"/>
      <c r="BE96" s="102"/>
      <c r="BF96" s="102"/>
      <c r="BG96" s="102"/>
      <c r="BH96" s="102"/>
      <c r="BI96" s="102"/>
      <c r="BJ96" s="102"/>
      <c r="BK96" s="102"/>
      <c r="BL96" s="102"/>
    </row>
    <row r="97" customFormat="false" ht="20.55" hidden="false" customHeight="true" outlineLevel="0" collapsed="false">
      <c r="A97" s="43" t="s">
        <v>286</v>
      </c>
      <c r="B97" s="39" t="s">
        <v>18</v>
      </c>
      <c r="C97" s="69" t="s">
        <v>287</v>
      </c>
      <c r="D97" s="104" t="s">
        <v>288</v>
      </c>
      <c r="E97" s="101" t="s">
        <v>21</v>
      </c>
      <c r="F97" s="74" t="n">
        <v>12.94</v>
      </c>
      <c r="G97" s="96" t="n">
        <v>200.5</v>
      </c>
      <c r="H97" s="96" t="n">
        <f aca="false">G97</f>
        <v>200.5</v>
      </c>
      <c r="I97" s="96" t="n">
        <f aca="false">F97*H97</f>
        <v>2594.47</v>
      </c>
      <c r="J97" s="102"/>
      <c r="K97" s="66" t="s">
        <v>289</v>
      </c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  <c r="AS97" s="102"/>
      <c r="AT97" s="102"/>
      <c r="AU97" s="102"/>
      <c r="AV97" s="102"/>
      <c r="AW97" s="102"/>
      <c r="AX97" s="102"/>
      <c r="AY97" s="102"/>
      <c r="AZ97" s="102"/>
      <c r="BA97" s="102"/>
      <c r="BB97" s="102"/>
      <c r="BC97" s="102"/>
      <c r="BD97" s="102"/>
      <c r="BE97" s="102"/>
      <c r="BF97" s="102"/>
      <c r="BG97" s="102"/>
      <c r="BH97" s="102"/>
      <c r="BI97" s="102"/>
      <c r="BJ97" s="102"/>
      <c r="BK97" s="102"/>
      <c r="BL97" s="102"/>
    </row>
    <row r="98" customFormat="false" ht="20.55" hidden="false" customHeight="true" outlineLevel="0" collapsed="false">
      <c r="A98" s="43" t="s">
        <v>290</v>
      </c>
      <c r="B98" s="39" t="s">
        <v>18</v>
      </c>
      <c r="C98" s="69" t="s">
        <v>291</v>
      </c>
      <c r="D98" s="104" t="s">
        <v>292</v>
      </c>
      <c r="E98" s="101" t="s">
        <v>36</v>
      </c>
      <c r="F98" s="74" t="n">
        <v>1</v>
      </c>
      <c r="G98" s="96" t="n">
        <v>6582.23</v>
      </c>
      <c r="H98" s="96" t="n">
        <f aca="false">G98</f>
        <v>6582.23</v>
      </c>
      <c r="I98" s="96" t="n">
        <f aca="false">F98*H98</f>
        <v>6582.23</v>
      </c>
      <c r="J98" s="102"/>
      <c r="K98" s="66" t="s">
        <v>293</v>
      </c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  <c r="AS98" s="102"/>
      <c r="AT98" s="102"/>
      <c r="AU98" s="102"/>
      <c r="AV98" s="102"/>
      <c r="AW98" s="102"/>
      <c r="AX98" s="102"/>
      <c r="AY98" s="102"/>
      <c r="AZ98" s="102"/>
      <c r="BA98" s="102"/>
      <c r="BB98" s="102"/>
      <c r="BC98" s="102"/>
      <c r="BD98" s="102"/>
      <c r="BE98" s="102"/>
      <c r="BF98" s="102"/>
      <c r="BG98" s="102"/>
      <c r="BH98" s="102"/>
      <c r="BI98" s="102"/>
      <c r="BJ98" s="102"/>
      <c r="BK98" s="102"/>
      <c r="BL98" s="102"/>
    </row>
    <row r="99" customFormat="false" ht="20.55" hidden="true" customHeight="true" outlineLevel="0" collapsed="false">
      <c r="A99" s="43" t="s">
        <v>294</v>
      </c>
      <c r="B99" s="69" t="s">
        <v>79</v>
      </c>
      <c r="C99" s="69" t="n">
        <v>18014046</v>
      </c>
      <c r="D99" s="104" t="s">
        <v>295</v>
      </c>
      <c r="E99" s="101" t="s">
        <v>296</v>
      </c>
      <c r="F99" s="74"/>
      <c r="G99" s="96" t="n">
        <v>1440.06</v>
      </c>
      <c r="H99" s="38" t="n">
        <f aca="false">G99*$H$7+G99</f>
        <v>1771.2738</v>
      </c>
      <c r="I99" s="96" t="n">
        <f aca="false">F99*H99</f>
        <v>0</v>
      </c>
      <c r="J99" s="102"/>
      <c r="K99" s="66" t="s">
        <v>293</v>
      </c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  <c r="AS99" s="102"/>
      <c r="AT99" s="102"/>
      <c r="AU99" s="102"/>
      <c r="AV99" s="102"/>
      <c r="AW99" s="102"/>
      <c r="AX99" s="102"/>
      <c r="AY99" s="102"/>
      <c r="AZ99" s="102"/>
      <c r="BA99" s="102"/>
      <c r="BB99" s="102"/>
      <c r="BC99" s="102"/>
      <c r="BD99" s="102"/>
      <c r="BE99" s="102"/>
      <c r="BF99" s="102"/>
      <c r="BG99" s="102"/>
      <c r="BH99" s="102"/>
      <c r="BI99" s="102"/>
      <c r="BJ99" s="102"/>
      <c r="BK99" s="102"/>
      <c r="BL99" s="102"/>
    </row>
    <row r="100" customFormat="false" ht="20.55" hidden="true" customHeight="true" outlineLevel="0" collapsed="false">
      <c r="A100" s="43" t="s">
        <v>297</v>
      </c>
      <c r="B100" s="39" t="s">
        <v>79</v>
      </c>
      <c r="C100" s="69" t="n">
        <v>18014044</v>
      </c>
      <c r="D100" s="104" t="s">
        <v>298</v>
      </c>
      <c r="E100" s="101" t="s">
        <v>36</v>
      </c>
      <c r="F100" s="74"/>
      <c r="G100" s="105" t="n">
        <v>4082.49</v>
      </c>
      <c r="H100" s="38" t="n">
        <f aca="false">G100*$H$7+G100</f>
        <v>5021.4627</v>
      </c>
      <c r="I100" s="96" t="n">
        <f aca="false">F100*H100</f>
        <v>0</v>
      </c>
      <c r="J100" s="102"/>
      <c r="K100" s="66" t="s">
        <v>293</v>
      </c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/>
      <c r="AT100" s="102"/>
      <c r="AU100" s="102"/>
      <c r="AV100" s="102"/>
      <c r="AW100" s="102"/>
      <c r="AX100" s="102"/>
      <c r="AY100" s="102"/>
      <c r="AZ100" s="102"/>
      <c r="BA100" s="102"/>
      <c r="BB100" s="102"/>
      <c r="BC100" s="102"/>
      <c r="BD100" s="102"/>
      <c r="BE100" s="102"/>
      <c r="BF100" s="102"/>
      <c r="BG100" s="102"/>
      <c r="BH100" s="102"/>
      <c r="BI100" s="102"/>
      <c r="BJ100" s="102"/>
      <c r="BK100" s="102"/>
      <c r="BL100" s="102"/>
    </row>
    <row r="101" customFormat="false" ht="20.55" hidden="true" customHeight="true" outlineLevel="0" collapsed="false">
      <c r="A101" s="43" t="s">
        <v>299</v>
      </c>
      <c r="B101" s="39" t="s">
        <v>79</v>
      </c>
      <c r="C101" s="69" t="n">
        <v>18014048</v>
      </c>
      <c r="D101" s="104" t="s">
        <v>300</v>
      </c>
      <c r="E101" s="101" t="s">
        <v>36</v>
      </c>
      <c r="F101" s="74"/>
      <c r="G101" s="105" t="n">
        <v>2509.17</v>
      </c>
      <c r="H101" s="38" t="n">
        <f aca="false">G101*$H$7+G101</f>
        <v>3086.2791</v>
      </c>
      <c r="I101" s="96" t="n">
        <f aca="false">F101*H101</f>
        <v>0</v>
      </c>
      <c r="J101" s="102"/>
      <c r="K101" s="66" t="s">
        <v>301</v>
      </c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  <c r="AR101" s="102"/>
      <c r="AS101" s="102"/>
      <c r="AT101" s="102"/>
      <c r="AU101" s="102"/>
      <c r="AV101" s="102"/>
      <c r="AW101" s="102"/>
      <c r="AX101" s="102"/>
      <c r="AY101" s="102"/>
      <c r="AZ101" s="102"/>
      <c r="BA101" s="102"/>
      <c r="BB101" s="102"/>
      <c r="BC101" s="102"/>
      <c r="BD101" s="102"/>
      <c r="BE101" s="102"/>
      <c r="BF101" s="102"/>
      <c r="BG101" s="102"/>
      <c r="BH101" s="102"/>
      <c r="BI101" s="102"/>
      <c r="BJ101" s="102"/>
      <c r="BK101" s="102"/>
      <c r="BL101" s="102"/>
    </row>
    <row r="102" customFormat="false" ht="20.55" hidden="false" customHeight="true" outlineLevel="0" collapsed="false">
      <c r="A102" s="43" t="s">
        <v>302</v>
      </c>
      <c r="B102" s="69" t="s">
        <v>18</v>
      </c>
      <c r="C102" s="69" t="s">
        <v>303</v>
      </c>
      <c r="D102" s="104" t="s">
        <v>304</v>
      </c>
      <c r="E102" s="101" t="s">
        <v>36</v>
      </c>
      <c r="F102" s="74" t="n">
        <v>3</v>
      </c>
      <c r="G102" s="105" t="n">
        <v>3256.73</v>
      </c>
      <c r="H102" s="96" t="n">
        <f aca="false">G102</f>
        <v>3256.73</v>
      </c>
      <c r="I102" s="96" t="n">
        <f aca="false">F102*H102</f>
        <v>9770.19</v>
      </c>
      <c r="J102" s="102"/>
      <c r="K102" s="66" t="s">
        <v>305</v>
      </c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  <c r="AR102" s="102"/>
      <c r="AS102" s="102"/>
      <c r="AT102" s="102"/>
      <c r="AU102" s="102"/>
      <c r="AV102" s="102"/>
      <c r="AW102" s="102"/>
      <c r="AX102" s="102"/>
      <c r="AY102" s="102"/>
      <c r="AZ102" s="102"/>
      <c r="BA102" s="102"/>
      <c r="BB102" s="102"/>
      <c r="BC102" s="102"/>
      <c r="BD102" s="102"/>
      <c r="BE102" s="102"/>
      <c r="BF102" s="102"/>
      <c r="BG102" s="102"/>
      <c r="BH102" s="102"/>
      <c r="BI102" s="102"/>
      <c r="BJ102" s="102"/>
      <c r="BK102" s="102"/>
      <c r="BL102" s="102"/>
    </row>
    <row r="103" customFormat="false" ht="20.55" hidden="true" customHeight="true" outlineLevel="0" collapsed="false">
      <c r="A103" s="43" t="s">
        <v>306</v>
      </c>
      <c r="B103" s="69" t="s">
        <v>24</v>
      </c>
      <c r="C103" s="69" t="s">
        <v>307</v>
      </c>
      <c r="D103" s="104" t="s">
        <v>308</v>
      </c>
      <c r="E103" s="101" t="s">
        <v>309</v>
      </c>
      <c r="F103" s="74"/>
      <c r="G103" s="105" t="n">
        <v>2139.05</v>
      </c>
      <c r="H103" s="38" t="n">
        <f aca="false">G103*$H$7+G103</f>
        <v>2631.0315</v>
      </c>
      <c r="I103" s="96" t="n">
        <f aca="false">F103*H103</f>
        <v>0</v>
      </c>
      <c r="J103" s="102"/>
      <c r="K103" s="66" t="s">
        <v>310</v>
      </c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O103" s="102"/>
      <c r="AP103" s="102"/>
      <c r="AQ103" s="102"/>
      <c r="AR103" s="102"/>
      <c r="AS103" s="102"/>
      <c r="AT103" s="102"/>
      <c r="AU103" s="102"/>
      <c r="AV103" s="102"/>
      <c r="AW103" s="102"/>
      <c r="AX103" s="102"/>
      <c r="AY103" s="102"/>
      <c r="AZ103" s="102"/>
      <c r="BA103" s="102"/>
      <c r="BB103" s="102"/>
      <c r="BC103" s="102"/>
      <c r="BD103" s="102"/>
      <c r="BE103" s="102"/>
      <c r="BF103" s="102"/>
      <c r="BG103" s="102"/>
      <c r="BH103" s="102"/>
      <c r="BI103" s="102"/>
      <c r="BJ103" s="102"/>
      <c r="BK103" s="102"/>
      <c r="BL103" s="102"/>
    </row>
    <row r="104" customFormat="false" ht="31.75" hidden="true" customHeight="true" outlineLevel="0" collapsed="false">
      <c r="A104" s="43" t="s">
        <v>311</v>
      </c>
      <c r="B104" s="69" t="s">
        <v>312</v>
      </c>
      <c r="C104" s="69" t="s">
        <v>313</v>
      </c>
      <c r="D104" s="104" t="s">
        <v>314</v>
      </c>
      <c r="E104" s="101" t="s">
        <v>36</v>
      </c>
      <c r="F104" s="74"/>
      <c r="G104" s="105" t="n">
        <v>3400</v>
      </c>
      <c r="H104" s="96" t="n">
        <f aca="false">G104</f>
        <v>3400</v>
      </c>
      <c r="I104" s="96" t="n">
        <f aca="false">F104*H104</f>
        <v>0</v>
      </c>
      <c r="J104" s="102"/>
      <c r="K104" s="66" t="s">
        <v>315</v>
      </c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102"/>
      <c r="AU104" s="102"/>
      <c r="AV104" s="102"/>
      <c r="AW104" s="102"/>
      <c r="AX104" s="102"/>
      <c r="AY104" s="102"/>
      <c r="AZ104" s="102"/>
      <c r="BA104" s="102"/>
      <c r="BB104" s="102"/>
      <c r="BC104" s="102"/>
      <c r="BD104" s="102"/>
      <c r="BE104" s="102"/>
      <c r="BF104" s="102"/>
      <c r="BG104" s="102"/>
      <c r="BH104" s="102"/>
      <c r="BI104" s="102"/>
      <c r="BJ104" s="102"/>
      <c r="BK104" s="102"/>
      <c r="BL104" s="102"/>
    </row>
    <row r="105" customFormat="false" ht="20.55" hidden="false" customHeight="true" outlineLevel="0" collapsed="false">
      <c r="A105" s="43" t="s">
        <v>316</v>
      </c>
      <c r="B105" s="69" t="s">
        <v>18</v>
      </c>
      <c r="C105" s="69" t="s">
        <v>317</v>
      </c>
      <c r="D105" s="104" t="s">
        <v>318</v>
      </c>
      <c r="E105" s="101" t="s">
        <v>86</v>
      </c>
      <c r="F105" s="74" t="n">
        <v>1.4</v>
      </c>
      <c r="G105" s="105" t="n">
        <v>644.99</v>
      </c>
      <c r="H105" s="96" t="n">
        <f aca="false">G105</f>
        <v>644.99</v>
      </c>
      <c r="I105" s="96" t="n">
        <f aca="false">F105*H105</f>
        <v>902.986</v>
      </c>
      <c r="J105" s="102"/>
      <c r="K105" s="66" t="s">
        <v>319</v>
      </c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102"/>
      <c r="AU105" s="102"/>
      <c r="AV105" s="102"/>
      <c r="AW105" s="102"/>
      <c r="AX105" s="102"/>
      <c r="AY105" s="102"/>
      <c r="AZ105" s="102"/>
      <c r="BA105" s="102"/>
      <c r="BB105" s="102"/>
      <c r="BC105" s="102"/>
      <c r="BD105" s="102"/>
      <c r="BE105" s="102"/>
      <c r="BF105" s="102"/>
      <c r="BG105" s="102"/>
      <c r="BH105" s="102"/>
      <c r="BI105" s="102"/>
      <c r="BJ105" s="102"/>
      <c r="BK105" s="102"/>
      <c r="BL105" s="102"/>
    </row>
    <row r="106" customFormat="false" ht="20.3" hidden="false" customHeight="true" outlineLevel="0" collapsed="false">
      <c r="A106" s="43"/>
      <c r="B106" s="43"/>
      <c r="C106" s="43"/>
      <c r="D106" s="43"/>
      <c r="E106" s="43"/>
      <c r="F106" s="43"/>
      <c r="G106" s="43"/>
      <c r="H106" s="43"/>
      <c r="I106" s="43"/>
      <c r="J106" s="7"/>
      <c r="K106" s="8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</row>
    <row r="107" customFormat="false" ht="20.55" hidden="false" customHeight="true" outlineLevel="0" collapsed="false">
      <c r="A107" s="44" t="s">
        <v>320</v>
      </c>
      <c r="B107" s="106" t="s">
        <v>321</v>
      </c>
      <c r="C107" s="106"/>
      <c r="D107" s="106"/>
      <c r="E107" s="106"/>
      <c r="F107" s="106"/>
      <c r="G107" s="106"/>
      <c r="H107" s="106"/>
      <c r="I107" s="45" t="n">
        <f aca="false">ROUND(SUM(I108+I113+I121+I130),2)</f>
        <v>37476.81</v>
      </c>
      <c r="J107" s="7"/>
      <c r="K107" s="8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</row>
    <row r="108" customFormat="false" ht="20.3" hidden="false" customHeight="true" outlineLevel="0" collapsed="false">
      <c r="A108" s="90" t="s">
        <v>322</v>
      </c>
      <c r="B108" s="20" t="s">
        <v>323</v>
      </c>
      <c r="C108" s="20"/>
      <c r="D108" s="20"/>
      <c r="E108" s="20"/>
      <c r="F108" s="20"/>
      <c r="G108" s="20"/>
      <c r="H108" s="20"/>
      <c r="I108" s="21" t="n">
        <f aca="false">ROUND(SUM(I109:I111),2)</f>
        <v>1951.08</v>
      </c>
      <c r="J108" s="7"/>
      <c r="K108" s="8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</row>
    <row r="109" customFormat="false" ht="20.55" hidden="false" customHeight="true" outlineLevel="0" collapsed="false">
      <c r="A109" s="32" t="s">
        <v>324</v>
      </c>
      <c r="B109" s="39" t="s">
        <v>18</v>
      </c>
      <c r="C109" s="32" t="s">
        <v>325</v>
      </c>
      <c r="D109" s="70" t="s">
        <v>326</v>
      </c>
      <c r="E109" s="69" t="s">
        <v>86</v>
      </c>
      <c r="F109" s="74" t="n">
        <v>40</v>
      </c>
      <c r="G109" s="38" t="n">
        <v>24.06</v>
      </c>
      <c r="H109" s="38" t="n">
        <f aca="false">G109*$H$8+G109</f>
        <v>24.06</v>
      </c>
      <c r="I109" s="38" t="n">
        <f aca="false">ROUND((H109*F109),2)</f>
        <v>962.4</v>
      </c>
      <c r="J109" s="72"/>
      <c r="K109" s="27" t="s">
        <v>327</v>
      </c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  <c r="AN109" s="72"/>
      <c r="AO109" s="72"/>
      <c r="AP109" s="72"/>
      <c r="AQ109" s="72"/>
      <c r="AR109" s="72"/>
      <c r="AS109" s="72"/>
      <c r="AT109" s="72"/>
      <c r="AU109" s="72"/>
      <c r="AV109" s="72"/>
      <c r="AW109" s="72"/>
      <c r="AX109" s="72"/>
      <c r="AY109" s="72"/>
      <c r="AZ109" s="72"/>
      <c r="BA109" s="72"/>
      <c r="BB109" s="72"/>
      <c r="BC109" s="72"/>
      <c r="BD109" s="72"/>
      <c r="BE109" s="72"/>
      <c r="BF109" s="72"/>
      <c r="BG109" s="72"/>
      <c r="BH109" s="72"/>
      <c r="BI109" s="72"/>
      <c r="BJ109" s="72"/>
      <c r="BK109" s="72"/>
      <c r="BL109" s="72"/>
    </row>
    <row r="110" customFormat="false" ht="20.55" hidden="false" customHeight="true" outlineLevel="0" collapsed="false">
      <c r="A110" s="32" t="s">
        <v>328</v>
      </c>
      <c r="B110" s="39" t="s">
        <v>18</v>
      </c>
      <c r="C110" s="32" t="s">
        <v>329</v>
      </c>
      <c r="D110" s="70" t="s">
        <v>330</v>
      </c>
      <c r="E110" s="69" t="s">
        <v>86</v>
      </c>
      <c r="F110" s="74" t="n">
        <v>15</v>
      </c>
      <c r="G110" s="38" t="n">
        <v>35.18</v>
      </c>
      <c r="H110" s="38" t="n">
        <f aca="false">G110*$H$8+G110</f>
        <v>35.18</v>
      </c>
      <c r="I110" s="38" t="n">
        <f aca="false">ROUND((H110*F110),2)</f>
        <v>527.7</v>
      </c>
      <c r="J110" s="72"/>
      <c r="K110" s="27" t="s">
        <v>327</v>
      </c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  <c r="AN110" s="72"/>
      <c r="AO110" s="72"/>
      <c r="AP110" s="72"/>
      <c r="AQ110" s="72"/>
      <c r="AR110" s="72"/>
      <c r="AS110" s="72"/>
      <c r="AT110" s="72"/>
      <c r="AU110" s="72"/>
      <c r="AV110" s="72"/>
      <c r="AW110" s="72"/>
      <c r="AX110" s="72"/>
      <c r="AY110" s="72"/>
      <c r="AZ110" s="72"/>
      <c r="BA110" s="72"/>
      <c r="BB110" s="72"/>
      <c r="BC110" s="72"/>
      <c r="BD110" s="72"/>
      <c r="BE110" s="72"/>
      <c r="BF110" s="72"/>
      <c r="BG110" s="72"/>
      <c r="BH110" s="72"/>
      <c r="BI110" s="72"/>
      <c r="BJ110" s="72"/>
      <c r="BK110" s="72"/>
      <c r="BL110" s="72"/>
    </row>
    <row r="111" customFormat="false" ht="20.55" hidden="false" customHeight="true" outlineLevel="0" collapsed="false">
      <c r="A111" s="32" t="s">
        <v>331</v>
      </c>
      <c r="B111" s="39" t="s">
        <v>18</v>
      </c>
      <c r="C111" s="32" t="s">
        <v>332</v>
      </c>
      <c r="D111" s="70" t="s">
        <v>333</v>
      </c>
      <c r="E111" s="69" t="s">
        <v>36</v>
      </c>
      <c r="F111" s="74" t="n">
        <v>3</v>
      </c>
      <c r="G111" s="38" t="n">
        <v>153.66</v>
      </c>
      <c r="H111" s="38" t="n">
        <f aca="false">G111*$H$8+G111</f>
        <v>153.66</v>
      </c>
      <c r="I111" s="38" t="n">
        <f aca="false">ROUND((H111*F111),2)</f>
        <v>460.98</v>
      </c>
      <c r="J111" s="72"/>
      <c r="K111" s="27" t="s">
        <v>334</v>
      </c>
      <c r="L111" s="9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72"/>
      <c r="AL111" s="72"/>
      <c r="AM111" s="72"/>
      <c r="AN111" s="72"/>
      <c r="AO111" s="72"/>
      <c r="AP111" s="72"/>
      <c r="AQ111" s="72"/>
      <c r="AR111" s="72"/>
      <c r="AS111" s="72"/>
      <c r="AT111" s="72"/>
      <c r="AU111" s="72"/>
      <c r="AV111" s="72"/>
      <c r="AW111" s="72"/>
      <c r="AX111" s="72"/>
      <c r="AY111" s="72"/>
      <c r="AZ111" s="72"/>
      <c r="BA111" s="72"/>
      <c r="BB111" s="72"/>
      <c r="BC111" s="72"/>
      <c r="BD111" s="72"/>
      <c r="BE111" s="72"/>
      <c r="BF111" s="72"/>
      <c r="BG111" s="72"/>
      <c r="BH111" s="72"/>
      <c r="BI111" s="72"/>
      <c r="BJ111" s="72"/>
      <c r="BK111" s="72"/>
      <c r="BL111" s="72"/>
    </row>
    <row r="112" customFormat="false" ht="20.3" hidden="false" customHeight="true" outlineLevel="0" collapsed="false">
      <c r="A112" s="32"/>
      <c r="B112" s="32"/>
      <c r="C112" s="32"/>
      <c r="D112" s="32"/>
      <c r="E112" s="32"/>
      <c r="F112" s="32"/>
      <c r="G112" s="32"/>
      <c r="H112" s="32"/>
      <c r="I112" s="32"/>
      <c r="J112" s="7"/>
      <c r="K112" s="8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</row>
    <row r="113" customFormat="false" ht="20.3" hidden="false" customHeight="true" outlineLevel="0" collapsed="false">
      <c r="A113" s="90" t="s">
        <v>335</v>
      </c>
      <c r="B113" s="20" t="s">
        <v>336</v>
      </c>
      <c r="C113" s="20"/>
      <c r="D113" s="20"/>
      <c r="E113" s="20"/>
      <c r="F113" s="20"/>
      <c r="G113" s="20"/>
      <c r="H113" s="20"/>
      <c r="I113" s="21" t="n">
        <f aca="false">ROUND(SUM(I114:I119),2)</f>
        <v>8859.2</v>
      </c>
      <c r="J113" s="7"/>
      <c r="K113" s="8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</row>
    <row r="114" customFormat="false" ht="31.75" hidden="false" customHeight="true" outlineLevel="0" collapsed="false">
      <c r="A114" s="32" t="s">
        <v>337</v>
      </c>
      <c r="B114" s="43" t="s">
        <v>24</v>
      </c>
      <c r="C114" s="43" t="s">
        <v>338</v>
      </c>
      <c r="D114" s="83" t="s">
        <v>339</v>
      </c>
      <c r="E114" s="43" t="s">
        <v>86</v>
      </c>
      <c r="F114" s="84" t="n">
        <v>50</v>
      </c>
      <c r="G114" s="85" t="n">
        <v>66.54</v>
      </c>
      <c r="H114" s="38" t="n">
        <f aca="false">G114*$H$7+G114</f>
        <v>81.8442</v>
      </c>
      <c r="I114" s="96" t="n">
        <f aca="false">F114*H114</f>
        <v>4092.21</v>
      </c>
      <c r="J114" s="7"/>
      <c r="K114" s="27" t="s">
        <v>46</v>
      </c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</row>
    <row r="115" customFormat="false" ht="31.75" hidden="false" customHeight="true" outlineLevel="0" collapsed="false">
      <c r="A115" s="32" t="s">
        <v>340</v>
      </c>
      <c r="B115" s="43" t="s">
        <v>24</v>
      </c>
      <c r="C115" s="43" t="s">
        <v>341</v>
      </c>
      <c r="D115" s="83" t="s">
        <v>342</v>
      </c>
      <c r="E115" s="43" t="s">
        <v>86</v>
      </c>
      <c r="F115" s="84" t="n">
        <v>50</v>
      </c>
      <c r="G115" s="85" t="n">
        <v>71.41</v>
      </c>
      <c r="H115" s="38" t="n">
        <f aca="false">G115*$H$7+G115</f>
        <v>87.8343</v>
      </c>
      <c r="I115" s="96" t="n">
        <f aca="false">F115*H115</f>
        <v>4391.715</v>
      </c>
      <c r="J115" s="7"/>
      <c r="K115" s="27" t="s">
        <v>46</v>
      </c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</row>
    <row r="116" customFormat="false" ht="20.55" hidden="false" customHeight="true" outlineLevel="0" collapsed="false">
      <c r="A116" s="32" t="s">
        <v>343</v>
      </c>
      <c r="B116" s="39" t="s">
        <v>18</v>
      </c>
      <c r="C116" s="32" t="s">
        <v>344</v>
      </c>
      <c r="D116" s="104" t="s">
        <v>345</v>
      </c>
      <c r="E116" s="69" t="s">
        <v>36</v>
      </c>
      <c r="F116" s="74" t="n">
        <v>2</v>
      </c>
      <c r="G116" s="38" t="n">
        <v>89.49</v>
      </c>
      <c r="H116" s="38" t="n">
        <f aca="false">G116</f>
        <v>89.49</v>
      </c>
      <c r="I116" s="96" t="n">
        <f aca="false">F116*H116</f>
        <v>178.98</v>
      </c>
      <c r="J116" s="7"/>
      <c r="K116" s="27" t="s">
        <v>46</v>
      </c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</row>
    <row r="117" customFormat="false" ht="20.55" hidden="false" customHeight="true" outlineLevel="0" collapsed="false">
      <c r="A117" s="32" t="s">
        <v>346</v>
      </c>
      <c r="B117" s="39" t="s">
        <v>18</v>
      </c>
      <c r="C117" s="32" t="s">
        <v>347</v>
      </c>
      <c r="D117" s="70" t="s">
        <v>348</v>
      </c>
      <c r="E117" s="69" t="s">
        <v>36</v>
      </c>
      <c r="F117" s="74" t="n">
        <v>1</v>
      </c>
      <c r="G117" s="38" t="n">
        <v>85.37</v>
      </c>
      <c r="H117" s="38" t="n">
        <f aca="false">G117</f>
        <v>85.37</v>
      </c>
      <c r="I117" s="96" t="n">
        <f aca="false">F117*H117</f>
        <v>85.37</v>
      </c>
      <c r="J117" s="7"/>
      <c r="K117" s="27" t="s">
        <v>46</v>
      </c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</row>
    <row r="118" customFormat="false" ht="20.55" hidden="false" customHeight="true" outlineLevel="0" collapsed="false">
      <c r="A118" s="32" t="s">
        <v>349</v>
      </c>
      <c r="B118" s="51" t="s">
        <v>24</v>
      </c>
      <c r="C118" s="51" t="s">
        <v>350</v>
      </c>
      <c r="D118" s="53" t="s">
        <v>351</v>
      </c>
      <c r="E118" s="52" t="s">
        <v>352</v>
      </c>
      <c r="F118" s="95" t="n">
        <v>2</v>
      </c>
      <c r="G118" s="38" t="n">
        <v>27.07</v>
      </c>
      <c r="H118" s="38" t="n">
        <f aca="false">G118*$H$7+G118</f>
        <v>33.2961</v>
      </c>
      <c r="I118" s="96" t="n">
        <f aca="false">F118*H118</f>
        <v>66.5922</v>
      </c>
      <c r="J118" s="7"/>
      <c r="K118" s="27" t="s">
        <v>46</v>
      </c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</row>
    <row r="119" customFormat="false" ht="20.55" hidden="false" customHeight="true" outlineLevel="0" collapsed="false">
      <c r="A119" s="32" t="s">
        <v>353</v>
      </c>
      <c r="B119" s="51" t="s">
        <v>24</v>
      </c>
      <c r="C119" s="51" t="s">
        <v>354</v>
      </c>
      <c r="D119" s="53" t="s">
        <v>355</v>
      </c>
      <c r="E119" s="52" t="s">
        <v>352</v>
      </c>
      <c r="F119" s="84" t="n">
        <v>1</v>
      </c>
      <c r="G119" s="96" t="n">
        <v>36.04</v>
      </c>
      <c r="H119" s="38" t="n">
        <f aca="false">G119*$H$7+G119</f>
        <v>44.3292</v>
      </c>
      <c r="I119" s="96" t="n">
        <f aca="false">F119*H119</f>
        <v>44.3292</v>
      </c>
      <c r="J119" s="7"/>
      <c r="K119" s="27" t="s">
        <v>46</v>
      </c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</row>
    <row r="120" customFormat="false" ht="20.3" hidden="false" customHeight="true" outlineLevel="0" collapsed="false">
      <c r="A120" s="32"/>
      <c r="B120" s="32"/>
      <c r="C120" s="32"/>
      <c r="D120" s="32"/>
      <c r="E120" s="32"/>
      <c r="F120" s="32"/>
      <c r="G120" s="32"/>
      <c r="H120" s="32"/>
      <c r="I120" s="32"/>
      <c r="J120" s="7"/>
      <c r="K120" s="8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</row>
    <row r="121" customFormat="false" ht="20.3" hidden="false" customHeight="true" outlineLevel="0" collapsed="false">
      <c r="A121" s="90" t="s">
        <v>356</v>
      </c>
      <c r="B121" s="20" t="s">
        <v>357</v>
      </c>
      <c r="C121" s="20"/>
      <c r="D121" s="20"/>
      <c r="E121" s="20"/>
      <c r="F121" s="20"/>
      <c r="G121" s="20"/>
      <c r="H121" s="20"/>
      <c r="I121" s="21" t="n">
        <f aca="false">ROUND(SUM(I122:I128),2)</f>
        <v>14109.02</v>
      </c>
      <c r="J121" s="7"/>
      <c r="K121" s="8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</row>
    <row r="122" customFormat="false" ht="29.9" hidden="false" customHeight="true" outlineLevel="0" collapsed="false">
      <c r="A122" s="32" t="s">
        <v>358</v>
      </c>
      <c r="B122" s="51" t="s">
        <v>70</v>
      </c>
      <c r="C122" s="51" t="n">
        <v>86888</v>
      </c>
      <c r="D122" s="53" t="s">
        <v>359</v>
      </c>
      <c r="E122" s="52" t="s">
        <v>352</v>
      </c>
      <c r="F122" s="84" t="n">
        <v>1</v>
      </c>
      <c r="G122" s="38" t="n">
        <v>478.33</v>
      </c>
      <c r="H122" s="38" t="n">
        <f aca="false">G122*$H$7+G122</f>
        <v>588.3459</v>
      </c>
      <c r="I122" s="38" t="n">
        <f aca="false">ROUND((H122*F122),2)</f>
        <v>588.35</v>
      </c>
      <c r="J122" s="7"/>
      <c r="K122" s="27" t="s">
        <v>97</v>
      </c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</row>
    <row r="123" customFormat="false" ht="20.55" hidden="false" customHeight="true" outlineLevel="0" collapsed="false">
      <c r="A123" s="32" t="s">
        <v>360</v>
      </c>
      <c r="B123" s="51" t="s">
        <v>18</v>
      </c>
      <c r="C123" s="51" t="s">
        <v>361</v>
      </c>
      <c r="D123" s="53" t="s">
        <v>362</v>
      </c>
      <c r="E123" s="52" t="s">
        <v>36</v>
      </c>
      <c r="F123" s="84" t="n">
        <v>4</v>
      </c>
      <c r="G123" s="38" t="n">
        <v>772.55</v>
      </c>
      <c r="H123" s="38" t="n">
        <f aca="false">G123</f>
        <v>772.55</v>
      </c>
      <c r="I123" s="38" t="n">
        <f aca="false">ROUND((H123*F123),2)</f>
        <v>3090.2</v>
      </c>
      <c r="J123" s="7"/>
      <c r="K123" s="27" t="s">
        <v>97</v>
      </c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</row>
    <row r="124" customFormat="false" ht="20.55" hidden="false" customHeight="true" outlineLevel="0" collapsed="false">
      <c r="A124" s="32" t="s">
        <v>363</v>
      </c>
      <c r="B124" s="51" t="s">
        <v>24</v>
      </c>
      <c r="C124" s="51" t="s">
        <v>364</v>
      </c>
      <c r="D124" s="53" t="s">
        <v>365</v>
      </c>
      <c r="E124" s="52" t="s">
        <v>352</v>
      </c>
      <c r="F124" s="84" t="n">
        <v>1</v>
      </c>
      <c r="G124" s="96" t="n">
        <v>45.7</v>
      </c>
      <c r="H124" s="38" t="n">
        <f aca="false">G124*$H$7+G124</f>
        <v>56.211</v>
      </c>
      <c r="I124" s="38" t="n">
        <f aca="false">ROUND((H124*F124),2)</f>
        <v>56.21</v>
      </c>
      <c r="J124" s="7"/>
      <c r="K124" s="27" t="s">
        <v>97</v>
      </c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</row>
    <row r="125" customFormat="false" ht="42.95" hidden="false" customHeight="true" outlineLevel="0" collapsed="false">
      <c r="A125" s="32" t="s">
        <v>366</v>
      </c>
      <c r="B125" s="39" t="s">
        <v>70</v>
      </c>
      <c r="C125" s="32" t="s">
        <v>367</v>
      </c>
      <c r="D125" s="70" t="s">
        <v>368</v>
      </c>
      <c r="E125" s="69" t="s">
        <v>36</v>
      </c>
      <c r="F125" s="74" t="n">
        <v>1</v>
      </c>
      <c r="G125" s="38" t="n">
        <v>418.11</v>
      </c>
      <c r="H125" s="38" t="n">
        <f aca="false">G125*$H$7+G125</f>
        <v>514.2753</v>
      </c>
      <c r="I125" s="38" t="n">
        <f aca="false">ROUND((H125*F125),2)</f>
        <v>514.28</v>
      </c>
      <c r="J125" s="7"/>
      <c r="K125" s="27" t="s">
        <v>97</v>
      </c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</row>
    <row r="126" customFormat="false" ht="20.55" hidden="false" customHeight="true" outlineLevel="0" collapsed="false">
      <c r="A126" s="32" t="s">
        <v>369</v>
      </c>
      <c r="B126" s="39" t="s">
        <v>18</v>
      </c>
      <c r="C126" s="32" t="s">
        <v>370</v>
      </c>
      <c r="D126" s="70" t="s">
        <v>371</v>
      </c>
      <c r="E126" s="69" t="s">
        <v>86</v>
      </c>
      <c r="F126" s="74" t="n">
        <v>1.4</v>
      </c>
      <c r="G126" s="38" t="n">
        <v>2965.01</v>
      </c>
      <c r="H126" s="38" t="n">
        <f aca="false">G126</f>
        <v>2965.01</v>
      </c>
      <c r="I126" s="38" t="n">
        <f aca="false">ROUND((H126*F126),2)</f>
        <v>4151.01</v>
      </c>
      <c r="J126" s="7"/>
      <c r="K126" s="27" t="s">
        <v>97</v>
      </c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</row>
    <row r="127" customFormat="false" ht="20.55" hidden="false" customHeight="true" outlineLevel="0" collapsed="false">
      <c r="A127" s="32" t="s">
        <v>372</v>
      </c>
      <c r="B127" s="39" t="s">
        <v>18</v>
      </c>
      <c r="C127" s="32" t="s">
        <v>373</v>
      </c>
      <c r="D127" s="70" t="s">
        <v>374</v>
      </c>
      <c r="E127" s="69" t="s">
        <v>375</v>
      </c>
      <c r="F127" s="74" t="n">
        <v>1</v>
      </c>
      <c r="G127" s="38" t="n">
        <v>4128.32</v>
      </c>
      <c r="H127" s="38" t="n">
        <f aca="false">G127</f>
        <v>4128.32</v>
      </c>
      <c r="I127" s="38" t="n">
        <f aca="false">ROUND((H127*F127),2)</f>
        <v>4128.32</v>
      </c>
      <c r="J127" s="7"/>
      <c r="K127" s="27" t="s">
        <v>97</v>
      </c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</row>
    <row r="128" customFormat="false" ht="20.55" hidden="false" customHeight="true" outlineLevel="0" collapsed="false">
      <c r="A128" s="32" t="s">
        <v>376</v>
      </c>
      <c r="B128" s="39" t="s">
        <v>18</v>
      </c>
      <c r="C128" s="32" t="s">
        <v>377</v>
      </c>
      <c r="D128" s="70" t="s">
        <v>378</v>
      </c>
      <c r="E128" s="69" t="s">
        <v>36</v>
      </c>
      <c r="F128" s="74" t="n">
        <v>1</v>
      </c>
      <c r="G128" s="38" t="n">
        <v>1580.65</v>
      </c>
      <c r="H128" s="38" t="n">
        <f aca="false">G128</f>
        <v>1580.65</v>
      </c>
      <c r="I128" s="38" t="n">
        <f aca="false">ROUND((H128*F128),2)</f>
        <v>1580.65</v>
      </c>
      <c r="J128" s="7"/>
      <c r="K128" s="27" t="s">
        <v>97</v>
      </c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</row>
    <row r="129" customFormat="false" ht="20.3" hidden="false" customHeight="true" outlineLevel="0" collapsed="false">
      <c r="A129" s="32"/>
      <c r="B129" s="32"/>
      <c r="C129" s="32"/>
      <c r="D129" s="32"/>
      <c r="E129" s="32"/>
      <c r="F129" s="32"/>
      <c r="G129" s="32"/>
      <c r="H129" s="32"/>
      <c r="I129" s="32"/>
      <c r="J129" s="102"/>
      <c r="K129" s="10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</row>
    <row r="130" customFormat="false" ht="20.3" hidden="false" customHeight="true" outlineLevel="0" collapsed="false">
      <c r="A130" s="90" t="s">
        <v>379</v>
      </c>
      <c r="B130" s="20" t="s">
        <v>380</v>
      </c>
      <c r="C130" s="20"/>
      <c r="D130" s="20"/>
      <c r="E130" s="20"/>
      <c r="F130" s="20"/>
      <c r="G130" s="20"/>
      <c r="H130" s="20"/>
      <c r="I130" s="21" t="n">
        <f aca="false">ROUND(SUM(I131:I133),2)</f>
        <v>12557.51</v>
      </c>
      <c r="J130" s="72"/>
      <c r="K130" s="91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2"/>
      <c r="BF130" s="72"/>
      <c r="BG130" s="72"/>
      <c r="BH130" s="72"/>
      <c r="BI130" s="72"/>
      <c r="BJ130" s="72"/>
      <c r="BK130" s="72"/>
      <c r="BL130" s="72"/>
    </row>
    <row r="131" customFormat="false" ht="20.55" hidden="false" customHeight="true" outlineLevel="0" collapsed="false">
      <c r="A131" s="32" t="s">
        <v>381</v>
      </c>
      <c r="B131" s="39" t="s">
        <v>18</v>
      </c>
      <c r="C131" s="32" t="s">
        <v>382</v>
      </c>
      <c r="D131" s="70" t="s">
        <v>383</v>
      </c>
      <c r="E131" s="69" t="s">
        <v>36</v>
      </c>
      <c r="F131" s="74" t="n">
        <v>1</v>
      </c>
      <c r="G131" s="38" t="n">
        <v>9843.45</v>
      </c>
      <c r="H131" s="38" t="n">
        <f aca="false">G131*$H$8+G131</f>
        <v>9843.45</v>
      </c>
      <c r="I131" s="38" t="n">
        <f aca="false">ROUND((H131*F131),2)</f>
        <v>9843.45</v>
      </c>
      <c r="J131" s="72"/>
      <c r="K131" s="27" t="s">
        <v>384</v>
      </c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  <c r="BH131" s="72"/>
      <c r="BI131" s="72"/>
      <c r="BJ131" s="72"/>
      <c r="BK131" s="72"/>
      <c r="BL131" s="72"/>
    </row>
    <row r="132" customFormat="false" ht="20.55" hidden="false" customHeight="true" outlineLevel="0" collapsed="false">
      <c r="A132" s="32" t="s">
        <v>385</v>
      </c>
      <c r="B132" s="39" t="s">
        <v>18</v>
      </c>
      <c r="C132" s="32" t="s">
        <v>386</v>
      </c>
      <c r="D132" s="104" t="s">
        <v>387</v>
      </c>
      <c r="E132" s="69" t="s">
        <v>36</v>
      </c>
      <c r="F132" s="74" t="n">
        <v>1</v>
      </c>
      <c r="G132" s="38" t="n">
        <v>874.16</v>
      </c>
      <c r="H132" s="38" t="n">
        <f aca="false">G132*$H$8+G132</f>
        <v>874.16</v>
      </c>
      <c r="I132" s="38" t="n">
        <f aca="false">ROUND((H132*F132),2)</f>
        <v>874.16</v>
      </c>
      <c r="J132" s="72"/>
      <c r="K132" s="27" t="s">
        <v>384</v>
      </c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  <c r="AN132" s="72"/>
      <c r="AO132" s="72"/>
      <c r="AP132" s="72"/>
      <c r="AQ132" s="72"/>
      <c r="AR132" s="72"/>
      <c r="AS132" s="72"/>
      <c r="AT132" s="72"/>
      <c r="AU132" s="72"/>
      <c r="AV132" s="72"/>
      <c r="AW132" s="72"/>
      <c r="AX132" s="72"/>
      <c r="AY132" s="72"/>
      <c r="AZ132" s="72"/>
      <c r="BA132" s="72"/>
      <c r="BB132" s="72"/>
      <c r="BC132" s="72"/>
      <c r="BD132" s="72"/>
      <c r="BE132" s="72"/>
      <c r="BF132" s="72"/>
      <c r="BG132" s="72"/>
      <c r="BH132" s="72"/>
      <c r="BI132" s="72"/>
      <c r="BJ132" s="72"/>
      <c r="BK132" s="72"/>
      <c r="BL132" s="72"/>
    </row>
    <row r="133" customFormat="false" ht="20.55" hidden="false" customHeight="true" outlineLevel="0" collapsed="false">
      <c r="A133" s="32" t="s">
        <v>388</v>
      </c>
      <c r="B133" s="39" t="s">
        <v>18</v>
      </c>
      <c r="C133" s="32" t="s">
        <v>389</v>
      </c>
      <c r="D133" s="70" t="s">
        <v>390</v>
      </c>
      <c r="E133" s="32" t="s">
        <v>86</v>
      </c>
      <c r="F133" s="71" t="n">
        <v>10</v>
      </c>
      <c r="G133" s="38" t="n">
        <v>183.99</v>
      </c>
      <c r="H133" s="38" t="n">
        <f aca="false">G133*$H$8+G133</f>
        <v>183.99</v>
      </c>
      <c r="I133" s="38" t="n">
        <f aca="false">ROUND((H133*F133),2)</f>
        <v>1839.9</v>
      </c>
      <c r="J133" s="72"/>
      <c r="K133" s="27" t="s">
        <v>391</v>
      </c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  <c r="AN133" s="72"/>
      <c r="AO133" s="72"/>
      <c r="AP133" s="72"/>
      <c r="AQ133" s="72"/>
      <c r="AR133" s="72"/>
      <c r="AS133" s="72"/>
      <c r="AT133" s="72"/>
      <c r="AU133" s="72"/>
      <c r="AV133" s="72"/>
      <c r="AW133" s="72"/>
      <c r="AX133" s="72"/>
      <c r="AY133" s="72"/>
      <c r="AZ133" s="72"/>
      <c r="BA133" s="72"/>
      <c r="BB133" s="72"/>
      <c r="BC133" s="72"/>
      <c r="BD133" s="72"/>
      <c r="BE133" s="72"/>
      <c r="BF133" s="72"/>
      <c r="BG133" s="72"/>
      <c r="BH133" s="72"/>
      <c r="BI133" s="72"/>
      <c r="BJ133" s="72"/>
      <c r="BK133" s="72"/>
      <c r="BL133" s="72"/>
    </row>
    <row r="134" customFormat="false" ht="20.3" hidden="false" customHeight="true" outlineLevel="0" collapsed="false">
      <c r="A134" s="32"/>
      <c r="B134" s="32"/>
      <c r="C134" s="32"/>
      <c r="D134" s="32"/>
      <c r="E134" s="32"/>
      <c r="F134" s="32"/>
      <c r="G134" s="32"/>
      <c r="H134" s="32"/>
      <c r="I134" s="32"/>
      <c r="J134" s="102"/>
      <c r="K134" s="10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</row>
    <row r="135" customFormat="false" ht="20.55" hidden="false" customHeight="true" outlineLevel="0" collapsed="false">
      <c r="A135" s="44" t="s">
        <v>392</v>
      </c>
      <c r="B135" s="106" t="s">
        <v>393</v>
      </c>
      <c r="C135" s="106"/>
      <c r="D135" s="106"/>
      <c r="E135" s="106"/>
      <c r="F135" s="106"/>
      <c r="G135" s="106"/>
      <c r="H135" s="106"/>
      <c r="I135" s="45" t="n">
        <f aca="false">ROUND(SUM(I136+I139+I151),2)</f>
        <v>19537.38</v>
      </c>
      <c r="J135" s="7"/>
      <c r="K135" s="8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</row>
    <row r="136" customFormat="false" ht="20.55" hidden="false" customHeight="true" outlineLevel="0" collapsed="false">
      <c r="A136" s="108" t="s">
        <v>394</v>
      </c>
      <c r="B136" s="109" t="s">
        <v>395</v>
      </c>
      <c r="C136" s="109"/>
      <c r="D136" s="109"/>
      <c r="E136" s="109"/>
      <c r="F136" s="109"/>
      <c r="G136" s="109"/>
      <c r="H136" s="109"/>
      <c r="I136" s="47" t="n">
        <f aca="false">ROUND(SUM(I137:I137),2)</f>
        <v>117.75</v>
      </c>
      <c r="J136" s="7"/>
      <c r="K136" s="61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</row>
    <row r="137" customFormat="false" ht="20.55" hidden="false" customHeight="true" outlineLevel="0" collapsed="false">
      <c r="A137" s="43" t="s">
        <v>396</v>
      </c>
      <c r="B137" s="62" t="s">
        <v>18</v>
      </c>
      <c r="C137" s="43" t="s">
        <v>397</v>
      </c>
      <c r="D137" s="70" t="s">
        <v>398</v>
      </c>
      <c r="E137" s="110" t="s">
        <v>36</v>
      </c>
      <c r="F137" s="111" t="n">
        <v>1</v>
      </c>
      <c r="G137" s="96" t="n">
        <v>117.75</v>
      </c>
      <c r="H137" s="96" t="n">
        <f aca="false">G137</f>
        <v>117.75</v>
      </c>
      <c r="I137" s="96" t="n">
        <f aca="false">ROUND((H137*F137),2)</f>
        <v>117.75</v>
      </c>
      <c r="J137" s="7"/>
      <c r="K137" s="27" t="s">
        <v>399</v>
      </c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</row>
    <row r="138" customFormat="false" ht="20.3" hidden="false" customHeight="true" outlineLevel="0" collapsed="false">
      <c r="A138" s="32"/>
      <c r="B138" s="32"/>
      <c r="C138" s="32"/>
      <c r="D138" s="32"/>
      <c r="E138" s="32"/>
      <c r="F138" s="32"/>
      <c r="G138" s="32"/>
      <c r="H138" s="32"/>
      <c r="I138" s="32"/>
      <c r="J138" s="7"/>
      <c r="K138" s="8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</row>
    <row r="139" customFormat="false" ht="20.55" hidden="false" customHeight="true" outlineLevel="0" collapsed="false">
      <c r="A139" s="108" t="s">
        <v>400</v>
      </c>
      <c r="B139" s="109" t="s">
        <v>401</v>
      </c>
      <c r="C139" s="109"/>
      <c r="D139" s="109"/>
      <c r="E139" s="109"/>
      <c r="F139" s="109"/>
      <c r="G139" s="109"/>
      <c r="H139" s="109"/>
      <c r="I139" s="47" t="n">
        <f aca="false">ROUND(SUM(I140:I149),2)</f>
        <v>15050.02</v>
      </c>
      <c r="J139" s="7"/>
      <c r="K139" s="112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</row>
    <row r="140" customFormat="false" ht="20.55" hidden="false" customHeight="true" outlineLevel="0" collapsed="false">
      <c r="A140" s="43" t="s">
        <v>402</v>
      </c>
      <c r="B140" s="51" t="s">
        <v>18</v>
      </c>
      <c r="C140" s="51" t="s">
        <v>403</v>
      </c>
      <c r="D140" s="53" t="s">
        <v>404</v>
      </c>
      <c r="E140" s="52" t="s">
        <v>86</v>
      </c>
      <c r="F140" s="84" t="n">
        <v>200</v>
      </c>
      <c r="G140" s="96" t="n">
        <v>23.92</v>
      </c>
      <c r="H140" s="96" t="n">
        <f aca="false">G140</f>
        <v>23.92</v>
      </c>
      <c r="I140" s="96" t="n">
        <f aca="false">F140*H140</f>
        <v>4784</v>
      </c>
      <c r="J140" s="7"/>
      <c r="K140" s="27" t="s">
        <v>46</v>
      </c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</row>
    <row r="141" customFormat="false" ht="20.55" hidden="false" customHeight="true" outlineLevel="0" collapsed="false">
      <c r="A141" s="43" t="s">
        <v>405</v>
      </c>
      <c r="B141" s="86" t="s">
        <v>18</v>
      </c>
      <c r="C141" s="48" t="s">
        <v>406</v>
      </c>
      <c r="D141" s="93" t="s">
        <v>407</v>
      </c>
      <c r="E141" s="113" t="s">
        <v>36</v>
      </c>
      <c r="F141" s="114" t="n">
        <v>3</v>
      </c>
      <c r="G141" s="50" t="n">
        <v>93.67</v>
      </c>
      <c r="H141" s="50" t="n">
        <f aca="false">G141</f>
        <v>93.67</v>
      </c>
      <c r="I141" s="96" t="n">
        <f aca="false">F141*H141</f>
        <v>281.01</v>
      </c>
      <c r="J141" s="7"/>
      <c r="K141" s="27" t="s">
        <v>46</v>
      </c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</row>
    <row r="142" customFormat="false" ht="20.55" hidden="false" customHeight="true" outlineLevel="0" collapsed="false">
      <c r="A142" s="43" t="s">
        <v>408</v>
      </c>
      <c r="B142" s="86" t="s">
        <v>18</v>
      </c>
      <c r="C142" s="48" t="s">
        <v>409</v>
      </c>
      <c r="D142" s="93" t="s">
        <v>410</v>
      </c>
      <c r="E142" s="113" t="s">
        <v>36</v>
      </c>
      <c r="F142" s="114" t="n">
        <v>3</v>
      </c>
      <c r="G142" s="50" t="n">
        <v>123.23</v>
      </c>
      <c r="H142" s="50" t="n">
        <f aca="false">G142</f>
        <v>123.23</v>
      </c>
      <c r="I142" s="96" t="n">
        <f aca="false">F142*H142</f>
        <v>369.69</v>
      </c>
      <c r="J142" s="7"/>
      <c r="K142" s="27" t="s">
        <v>46</v>
      </c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</row>
    <row r="143" customFormat="false" ht="29.9" hidden="false" customHeight="true" outlineLevel="0" collapsed="false">
      <c r="A143" s="43" t="s">
        <v>411</v>
      </c>
      <c r="B143" s="51" t="s">
        <v>70</v>
      </c>
      <c r="C143" s="51" t="s">
        <v>412</v>
      </c>
      <c r="D143" s="53" t="s">
        <v>413</v>
      </c>
      <c r="E143" s="52" t="s">
        <v>352</v>
      </c>
      <c r="F143" s="95" t="n">
        <v>4</v>
      </c>
      <c r="G143" s="50" t="n">
        <v>39.13</v>
      </c>
      <c r="H143" s="96" t="n">
        <f aca="false">G143*$H$7+G143</f>
        <v>48.1299</v>
      </c>
      <c r="I143" s="96" t="n">
        <f aca="false">F143*H143</f>
        <v>192.5196</v>
      </c>
      <c r="J143" s="7"/>
      <c r="K143" s="27" t="s">
        <v>46</v>
      </c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</row>
    <row r="144" customFormat="false" ht="29.9" hidden="false" customHeight="true" outlineLevel="0" collapsed="false">
      <c r="A144" s="43" t="s">
        <v>414</v>
      </c>
      <c r="B144" s="51" t="s">
        <v>70</v>
      </c>
      <c r="C144" s="51" t="s">
        <v>415</v>
      </c>
      <c r="D144" s="53" t="s">
        <v>416</v>
      </c>
      <c r="E144" s="52" t="s">
        <v>352</v>
      </c>
      <c r="F144" s="84" t="n">
        <v>10</v>
      </c>
      <c r="G144" s="50" t="n">
        <v>21.95</v>
      </c>
      <c r="H144" s="96" t="n">
        <f aca="false">G144*$H$7+G144</f>
        <v>26.9985</v>
      </c>
      <c r="I144" s="96" t="n">
        <f aca="false">F144*H144</f>
        <v>269.985</v>
      </c>
      <c r="J144" s="7"/>
      <c r="K144" s="27" t="s">
        <v>46</v>
      </c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</row>
    <row r="145" customFormat="false" ht="29.9" hidden="false" customHeight="true" outlineLevel="0" collapsed="false">
      <c r="A145" s="43" t="s">
        <v>417</v>
      </c>
      <c r="B145" s="51" t="s">
        <v>70</v>
      </c>
      <c r="C145" s="51" t="s">
        <v>418</v>
      </c>
      <c r="D145" s="53" t="s">
        <v>419</v>
      </c>
      <c r="E145" s="52" t="s">
        <v>352</v>
      </c>
      <c r="F145" s="84" t="n">
        <v>3</v>
      </c>
      <c r="G145" s="50" t="n">
        <v>13.53</v>
      </c>
      <c r="H145" s="96" t="n">
        <f aca="false">G145*$H$7+G145</f>
        <v>16.6419</v>
      </c>
      <c r="I145" s="96" t="n">
        <f aca="false">F145*H145</f>
        <v>49.9257</v>
      </c>
      <c r="J145" s="7"/>
      <c r="K145" s="27" t="s">
        <v>46</v>
      </c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</row>
    <row r="146" customFormat="false" ht="20.55" hidden="false" customHeight="true" outlineLevel="0" collapsed="false">
      <c r="A146" s="43" t="s">
        <v>420</v>
      </c>
      <c r="B146" s="86" t="s">
        <v>18</v>
      </c>
      <c r="C146" s="86" t="s">
        <v>421</v>
      </c>
      <c r="D146" s="29" t="s">
        <v>422</v>
      </c>
      <c r="E146" s="86" t="s">
        <v>86</v>
      </c>
      <c r="F146" s="115" t="n">
        <v>300</v>
      </c>
      <c r="G146" s="116" t="n">
        <v>4.37</v>
      </c>
      <c r="H146" s="50" t="n">
        <f aca="false">G146</f>
        <v>4.37</v>
      </c>
      <c r="I146" s="96" t="n">
        <f aca="false">F146*H146</f>
        <v>1311</v>
      </c>
      <c r="J146" s="7"/>
      <c r="K146" s="27" t="s">
        <v>46</v>
      </c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</row>
    <row r="147" customFormat="false" ht="20.55" hidden="false" customHeight="true" outlineLevel="0" collapsed="false">
      <c r="A147" s="43" t="s">
        <v>423</v>
      </c>
      <c r="B147" s="86" t="s">
        <v>18</v>
      </c>
      <c r="C147" s="48" t="s">
        <v>424</v>
      </c>
      <c r="D147" s="93" t="s">
        <v>425</v>
      </c>
      <c r="E147" s="113" t="s">
        <v>36</v>
      </c>
      <c r="F147" s="114" t="n">
        <v>7</v>
      </c>
      <c r="G147" s="50" t="n">
        <v>189.3</v>
      </c>
      <c r="H147" s="50" t="n">
        <f aca="false">G147</f>
        <v>189.3</v>
      </c>
      <c r="I147" s="96" t="n">
        <f aca="false">F147*H147</f>
        <v>1325.1</v>
      </c>
      <c r="J147" s="7"/>
      <c r="K147" s="27" t="s">
        <v>97</v>
      </c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</row>
    <row r="148" customFormat="false" ht="20.55" hidden="false" customHeight="true" outlineLevel="0" collapsed="false">
      <c r="A148" s="43" t="s">
        <v>426</v>
      </c>
      <c r="B148" s="86" t="s">
        <v>18</v>
      </c>
      <c r="C148" s="48" t="s">
        <v>427</v>
      </c>
      <c r="D148" s="93" t="s">
        <v>428</v>
      </c>
      <c r="E148" s="113" t="s">
        <v>36</v>
      </c>
      <c r="F148" s="114" t="n">
        <v>17</v>
      </c>
      <c r="G148" s="50" t="n">
        <v>157.94</v>
      </c>
      <c r="H148" s="50" t="n">
        <f aca="false">G148</f>
        <v>157.94</v>
      </c>
      <c r="I148" s="96" t="n">
        <f aca="false">F148*H148</f>
        <v>2684.98</v>
      </c>
      <c r="J148" s="7"/>
      <c r="K148" s="27" t="s">
        <v>97</v>
      </c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</row>
    <row r="149" customFormat="false" ht="20.55" hidden="false" customHeight="true" outlineLevel="0" collapsed="false">
      <c r="A149" s="43" t="s">
        <v>429</v>
      </c>
      <c r="B149" s="86" t="s">
        <v>79</v>
      </c>
      <c r="C149" s="48" t="n">
        <v>17010071</v>
      </c>
      <c r="D149" s="29" t="s">
        <v>430</v>
      </c>
      <c r="E149" s="113" t="s">
        <v>36</v>
      </c>
      <c r="F149" s="114" t="n">
        <v>4</v>
      </c>
      <c r="G149" s="50" t="n">
        <v>768.66</v>
      </c>
      <c r="H149" s="117" t="n">
        <f aca="false">G149*$H$7+G149</f>
        <v>945.4518</v>
      </c>
      <c r="I149" s="96" t="n">
        <f aca="false">F149*H149</f>
        <v>3781.8072</v>
      </c>
      <c r="J149" s="7"/>
      <c r="K149" s="27" t="s">
        <v>97</v>
      </c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</row>
    <row r="150" customFormat="false" ht="20.3" hidden="false" customHeight="true" outlineLevel="0" collapsed="false">
      <c r="A150" s="32"/>
      <c r="B150" s="32"/>
      <c r="C150" s="32"/>
      <c r="D150" s="32"/>
      <c r="E150" s="32"/>
      <c r="F150" s="32"/>
      <c r="G150" s="32"/>
      <c r="H150" s="32"/>
      <c r="I150" s="32"/>
      <c r="J150" s="7"/>
      <c r="K150" s="112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</row>
    <row r="151" customFormat="false" ht="20.55" hidden="false" customHeight="true" outlineLevel="0" collapsed="false">
      <c r="A151" s="118" t="s">
        <v>431</v>
      </c>
      <c r="B151" s="119" t="s">
        <v>432</v>
      </c>
      <c r="C151" s="119"/>
      <c r="D151" s="119"/>
      <c r="E151" s="119"/>
      <c r="F151" s="119"/>
      <c r="G151" s="119"/>
      <c r="H151" s="119"/>
      <c r="I151" s="120" t="n">
        <f aca="false">ROUND(SUM(I152:I153),2)</f>
        <v>4369.61</v>
      </c>
      <c r="J151" s="7"/>
      <c r="K151" s="112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</row>
    <row r="152" customFormat="false" ht="20.55" hidden="false" customHeight="true" outlineLevel="0" collapsed="false">
      <c r="A152" s="48" t="s">
        <v>433</v>
      </c>
      <c r="B152" s="113" t="s">
        <v>18</v>
      </c>
      <c r="C152" s="48" t="s">
        <v>434</v>
      </c>
      <c r="D152" s="93" t="s">
        <v>435</v>
      </c>
      <c r="E152" s="113" t="s">
        <v>36</v>
      </c>
      <c r="F152" s="114" t="n">
        <v>10</v>
      </c>
      <c r="G152" s="50" t="n">
        <v>415.62</v>
      </c>
      <c r="H152" s="50" t="n">
        <f aca="false">G152</f>
        <v>415.62</v>
      </c>
      <c r="I152" s="50" t="n">
        <f aca="false">ROUND((H152*F152),2)</f>
        <v>4156.2</v>
      </c>
      <c r="J152" s="7"/>
      <c r="K152" s="27" t="s">
        <v>97</v>
      </c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</row>
    <row r="153" customFormat="false" ht="20.55" hidden="false" customHeight="true" outlineLevel="0" collapsed="false">
      <c r="A153" s="48" t="s">
        <v>436</v>
      </c>
      <c r="B153" s="86" t="s">
        <v>24</v>
      </c>
      <c r="C153" s="48" t="s">
        <v>437</v>
      </c>
      <c r="D153" s="29" t="s">
        <v>438</v>
      </c>
      <c r="E153" s="113" t="s">
        <v>36</v>
      </c>
      <c r="F153" s="114" t="n">
        <v>10</v>
      </c>
      <c r="G153" s="50" t="n">
        <v>17.35</v>
      </c>
      <c r="H153" s="117" t="n">
        <f aca="false">G153*$H$7+G153</f>
        <v>21.3405</v>
      </c>
      <c r="I153" s="50" t="n">
        <f aca="false">ROUND((H153*F153),2)</f>
        <v>213.41</v>
      </c>
      <c r="J153" s="7"/>
      <c r="K153" s="27" t="s">
        <v>97</v>
      </c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</row>
    <row r="154" customFormat="false" ht="20.3" hidden="false" customHeight="true" outlineLevel="0" collapsed="false">
      <c r="A154" s="32"/>
      <c r="B154" s="32"/>
      <c r="C154" s="32"/>
      <c r="D154" s="32"/>
      <c r="E154" s="32"/>
      <c r="F154" s="32"/>
      <c r="G154" s="32"/>
      <c r="H154" s="32"/>
      <c r="I154" s="32"/>
      <c r="J154" s="7"/>
      <c r="K154" s="112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</row>
    <row r="155" customFormat="false" ht="20.55" hidden="false" customHeight="true" outlineLevel="0" collapsed="false">
      <c r="A155" s="44" t="s">
        <v>439</v>
      </c>
      <c r="B155" s="106" t="s">
        <v>440</v>
      </c>
      <c r="C155" s="106"/>
      <c r="D155" s="106"/>
      <c r="E155" s="106"/>
      <c r="F155" s="106"/>
      <c r="G155" s="106"/>
      <c r="H155" s="106"/>
      <c r="I155" s="45" t="n">
        <f aca="false">ROUND(SUM(I156:I158),2)</f>
        <v>53118.48</v>
      </c>
      <c r="J155" s="7"/>
      <c r="K155" s="8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</row>
    <row r="156" customFormat="false" ht="20.55" hidden="false" customHeight="true" outlineLevel="0" collapsed="false">
      <c r="A156" s="43" t="s">
        <v>441</v>
      </c>
      <c r="B156" s="39" t="s">
        <v>18</v>
      </c>
      <c r="C156" s="32" t="s">
        <v>442</v>
      </c>
      <c r="D156" s="70" t="s">
        <v>443</v>
      </c>
      <c r="E156" s="32" t="s">
        <v>21</v>
      </c>
      <c r="F156" s="95" t="n">
        <f aca="false">(1115.31+114.19)*1.2</f>
        <v>1475.4</v>
      </c>
      <c r="G156" s="96" t="n">
        <v>34.12</v>
      </c>
      <c r="H156" s="96" t="n">
        <f aca="false">G156</f>
        <v>34.12</v>
      </c>
      <c r="I156" s="96" t="n">
        <f aca="false">F156*H156</f>
        <v>50340.648</v>
      </c>
      <c r="J156" s="121"/>
      <c r="K156" s="27" t="s">
        <v>444</v>
      </c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102"/>
      <c r="AJ156" s="102"/>
      <c r="AK156" s="102"/>
      <c r="AL156" s="102"/>
      <c r="AM156" s="102"/>
      <c r="AN156" s="102"/>
      <c r="AO156" s="102"/>
      <c r="AP156" s="102"/>
      <c r="AQ156" s="102"/>
      <c r="AR156" s="102"/>
      <c r="AS156" s="102"/>
      <c r="AT156" s="102"/>
      <c r="AU156" s="102"/>
      <c r="AV156" s="102"/>
      <c r="AW156" s="102"/>
      <c r="AX156" s="102"/>
      <c r="AY156" s="102"/>
      <c r="AZ156" s="102"/>
      <c r="BA156" s="102"/>
      <c r="BB156" s="102"/>
      <c r="BC156" s="102"/>
      <c r="BD156" s="102"/>
      <c r="BE156" s="102"/>
      <c r="BF156" s="102"/>
      <c r="BG156" s="102"/>
      <c r="BH156" s="102"/>
      <c r="BI156" s="102"/>
      <c r="BJ156" s="102"/>
      <c r="BK156" s="102"/>
      <c r="BL156" s="102"/>
    </row>
    <row r="157" customFormat="false" ht="20.55" hidden="false" customHeight="true" outlineLevel="0" collapsed="false">
      <c r="A157" s="43" t="s">
        <v>445</v>
      </c>
      <c r="B157" s="39" t="s">
        <v>24</v>
      </c>
      <c r="C157" s="32" t="s">
        <v>446</v>
      </c>
      <c r="D157" s="70" t="s">
        <v>447</v>
      </c>
      <c r="E157" s="32" t="s">
        <v>21</v>
      </c>
      <c r="F157" s="95" t="n">
        <v>37.05</v>
      </c>
      <c r="G157" s="96" t="n">
        <v>45.15</v>
      </c>
      <c r="H157" s="117" t="n">
        <f aca="false">G157*$H$7+G157</f>
        <v>55.5345</v>
      </c>
      <c r="I157" s="50" t="n">
        <f aca="false">ROUND((H157*F157),2)</f>
        <v>2057.55</v>
      </c>
      <c r="J157" s="121"/>
      <c r="K157" s="27" t="s">
        <v>448</v>
      </c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F157" s="102"/>
      <c r="AG157" s="102"/>
      <c r="AH157" s="102"/>
      <c r="AI157" s="102"/>
      <c r="AJ157" s="102"/>
      <c r="AK157" s="102"/>
      <c r="AL157" s="102"/>
      <c r="AM157" s="102"/>
      <c r="AN157" s="102"/>
      <c r="AO157" s="102"/>
      <c r="AP157" s="102"/>
      <c r="AQ157" s="102"/>
      <c r="AR157" s="102"/>
      <c r="AS157" s="102"/>
      <c r="AT157" s="102"/>
      <c r="AU157" s="102"/>
      <c r="AV157" s="102"/>
      <c r="AW157" s="102"/>
      <c r="AX157" s="102"/>
      <c r="AY157" s="102"/>
      <c r="AZ157" s="102"/>
      <c r="BA157" s="102"/>
      <c r="BB157" s="102"/>
      <c r="BC157" s="102"/>
      <c r="BD157" s="102"/>
      <c r="BE157" s="102"/>
      <c r="BF157" s="102"/>
      <c r="BG157" s="102"/>
      <c r="BH157" s="102"/>
      <c r="BI157" s="102"/>
      <c r="BJ157" s="102"/>
      <c r="BK157" s="102"/>
      <c r="BL157" s="102"/>
    </row>
    <row r="158" customFormat="false" ht="20.55" hidden="false" customHeight="true" outlineLevel="0" collapsed="false">
      <c r="A158" s="43" t="s">
        <v>449</v>
      </c>
      <c r="B158" s="39" t="s">
        <v>18</v>
      </c>
      <c r="C158" s="32" t="s">
        <v>450</v>
      </c>
      <c r="D158" s="70" t="s">
        <v>451</v>
      </c>
      <c r="E158" s="32" t="s">
        <v>21</v>
      </c>
      <c r="F158" s="95" t="n">
        <v>22</v>
      </c>
      <c r="G158" s="96" t="n">
        <v>32.74</v>
      </c>
      <c r="H158" s="96" t="n">
        <f aca="false">G158</f>
        <v>32.74</v>
      </c>
      <c r="I158" s="96" t="n">
        <f aca="false">F158*H158</f>
        <v>720.28</v>
      </c>
      <c r="J158" s="121"/>
      <c r="K158" s="27" t="s">
        <v>46</v>
      </c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F158" s="102"/>
      <c r="AG158" s="102"/>
      <c r="AH158" s="102"/>
      <c r="AI158" s="102"/>
      <c r="AJ158" s="102"/>
      <c r="AK158" s="102"/>
      <c r="AL158" s="102"/>
      <c r="AM158" s="102"/>
      <c r="AN158" s="102"/>
      <c r="AO158" s="102"/>
      <c r="AP158" s="102"/>
      <c r="AQ158" s="102"/>
      <c r="AR158" s="102"/>
      <c r="AS158" s="102"/>
      <c r="AT158" s="102"/>
      <c r="AU158" s="102"/>
      <c r="AV158" s="102"/>
      <c r="AW158" s="102"/>
      <c r="AX158" s="102"/>
      <c r="AY158" s="102"/>
      <c r="AZ158" s="102"/>
      <c r="BA158" s="102"/>
      <c r="BB158" s="102"/>
      <c r="BC158" s="102"/>
      <c r="BD158" s="102"/>
      <c r="BE158" s="102"/>
      <c r="BF158" s="102"/>
      <c r="BG158" s="102"/>
      <c r="BH158" s="102"/>
      <c r="BI158" s="102"/>
      <c r="BJ158" s="102"/>
      <c r="BK158" s="102"/>
      <c r="BL158" s="102"/>
    </row>
    <row r="159" customFormat="false" ht="20.3" hidden="false" customHeight="true" outlineLevel="0" collapsed="false">
      <c r="A159" s="43"/>
      <c r="B159" s="43"/>
      <c r="C159" s="43"/>
      <c r="D159" s="43"/>
      <c r="E159" s="43"/>
      <c r="F159" s="43"/>
      <c r="G159" s="43"/>
      <c r="H159" s="43"/>
      <c r="I159" s="43"/>
      <c r="J159" s="7"/>
      <c r="K159" s="8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</row>
    <row r="160" customFormat="false" ht="20.55" hidden="false" customHeight="true" outlineLevel="0" collapsed="false">
      <c r="A160" s="44" t="s">
        <v>452</v>
      </c>
      <c r="B160" s="106" t="s">
        <v>453</v>
      </c>
      <c r="C160" s="106"/>
      <c r="D160" s="106"/>
      <c r="E160" s="106"/>
      <c r="F160" s="106"/>
      <c r="G160" s="106"/>
      <c r="H160" s="106"/>
      <c r="I160" s="45" t="n">
        <f aca="false">ROUND(SUM(I161:I165),2)</f>
        <v>20995.85</v>
      </c>
      <c r="J160" s="7"/>
      <c r="K160" s="8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</row>
    <row r="161" customFormat="false" ht="31.75" hidden="false" customHeight="true" outlineLevel="0" collapsed="false">
      <c r="A161" s="32" t="s">
        <v>454</v>
      </c>
      <c r="B161" s="43" t="s">
        <v>455</v>
      </c>
      <c r="C161" s="43" t="n">
        <v>11880</v>
      </c>
      <c r="D161" s="83" t="s">
        <v>456</v>
      </c>
      <c r="E161" s="43" t="s">
        <v>36</v>
      </c>
      <c r="F161" s="84" t="n">
        <v>4</v>
      </c>
      <c r="G161" s="85" t="n">
        <v>107.88</v>
      </c>
      <c r="H161" s="38" t="n">
        <f aca="false">G161*$H$7+G161</f>
        <v>132.6924</v>
      </c>
      <c r="I161" s="96" t="n">
        <f aca="false">F161*H161</f>
        <v>530.7696</v>
      </c>
      <c r="J161" s="7"/>
      <c r="K161" s="27" t="s">
        <v>457</v>
      </c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</row>
    <row r="162" customFormat="false" ht="31.75" hidden="false" customHeight="true" outlineLevel="0" collapsed="false">
      <c r="A162" s="32" t="s">
        <v>458</v>
      </c>
      <c r="B162" s="32" t="s">
        <v>18</v>
      </c>
      <c r="C162" s="32" t="s">
        <v>459</v>
      </c>
      <c r="D162" s="122" t="s">
        <v>460</v>
      </c>
      <c r="E162" s="32" t="s">
        <v>86</v>
      </c>
      <c r="F162" s="71" t="n">
        <v>32</v>
      </c>
      <c r="G162" s="41" t="n">
        <v>78.57</v>
      </c>
      <c r="H162" s="38" t="n">
        <f aca="false">G162</f>
        <v>78.57</v>
      </c>
      <c r="I162" s="38" t="n">
        <f aca="false">ROUND((H162*F162),2)</f>
        <v>2514.24</v>
      </c>
      <c r="J162" s="7"/>
      <c r="K162" s="27" t="s">
        <v>457</v>
      </c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</row>
    <row r="163" customFormat="false" ht="20.55" hidden="false" customHeight="true" outlineLevel="0" collapsed="false">
      <c r="A163" s="32" t="s">
        <v>461</v>
      </c>
      <c r="B163" s="32" t="s">
        <v>79</v>
      </c>
      <c r="C163" s="32" t="n">
        <v>170231</v>
      </c>
      <c r="D163" s="122" t="s">
        <v>462</v>
      </c>
      <c r="E163" s="32" t="s">
        <v>21</v>
      </c>
      <c r="F163" s="71" t="n">
        <v>144.78</v>
      </c>
      <c r="G163" s="41" t="n">
        <v>30.22</v>
      </c>
      <c r="H163" s="38" t="n">
        <f aca="false">G163*$H$7+G163</f>
        <v>37.1706</v>
      </c>
      <c r="I163" s="38" t="n">
        <f aca="false">ROUND((H163*F163),2)</f>
        <v>5381.56</v>
      </c>
      <c r="J163" s="7"/>
      <c r="K163" s="27" t="s">
        <v>463</v>
      </c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</row>
    <row r="164" customFormat="false" ht="31.75" hidden="false" customHeight="true" outlineLevel="0" collapsed="false">
      <c r="A164" s="32" t="s">
        <v>464</v>
      </c>
      <c r="B164" s="32" t="s">
        <v>455</v>
      </c>
      <c r="C164" s="32" t="n">
        <v>43132</v>
      </c>
      <c r="D164" s="83" t="s">
        <v>465</v>
      </c>
      <c r="E164" s="32" t="s">
        <v>122</v>
      </c>
      <c r="F164" s="71" t="n">
        <v>2</v>
      </c>
      <c r="G164" s="41" t="n">
        <v>19</v>
      </c>
      <c r="H164" s="38" t="n">
        <f aca="false">G164*$H$7+G164</f>
        <v>23.37</v>
      </c>
      <c r="I164" s="38" t="n">
        <f aca="false">ROUND((H164*F164),2)</f>
        <v>46.74</v>
      </c>
      <c r="J164" s="7"/>
      <c r="K164" s="27" t="s">
        <v>466</v>
      </c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</row>
    <row r="165" customFormat="false" ht="31.75" hidden="false" customHeight="true" outlineLevel="0" collapsed="false">
      <c r="A165" s="32" t="s">
        <v>467</v>
      </c>
      <c r="B165" s="87" t="s">
        <v>24</v>
      </c>
      <c r="C165" s="22" t="s">
        <v>468</v>
      </c>
      <c r="D165" s="93" t="s">
        <v>469</v>
      </c>
      <c r="E165" s="32" t="s">
        <v>21</v>
      </c>
      <c r="F165" s="94" t="n">
        <f aca="false">56.45+88.33</f>
        <v>144.78</v>
      </c>
      <c r="G165" s="26" t="n">
        <v>70.32</v>
      </c>
      <c r="H165" s="96" t="n">
        <f aca="false">G165*$H$7+G165</f>
        <v>86.4936</v>
      </c>
      <c r="I165" s="96" t="n">
        <f aca="false">F165*H165</f>
        <v>12522.543408</v>
      </c>
      <c r="J165" s="72"/>
      <c r="K165" s="27" t="s">
        <v>470</v>
      </c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</row>
    <row r="166" customFormat="false" ht="20.3" hidden="false" customHeight="true" outlineLevel="0" collapsed="false">
      <c r="A166" s="43"/>
      <c r="B166" s="43"/>
      <c r="C166" s="43"/>
      <c r="D166" s="43"/>
      <c r="E166" s="43"/>
      <c r="F166" s="84"/>
      <c r="G166" s="43"/>
      <c r="H166" s="43"/>
      <c r="I166" s="43"/>
      <c r="J166" s="7"/>
      <c r="K166" s="8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</row>
    <row r="167" customFormat="false" ht="20.55" hidden="false" customHeight="true" outlineLevel="0" collapsed="false">
      <c r="A167" s="44" t="s">
        <v>471</v>
      </c>
      <c r="B167" s="106" t="s">
        <v>472</v>
      </c>
      <c r="C167" s="106"/>
      <c r="D167" s="106"/>
      <c r="E167" s="106"/>
      <c r="F167" s="106"/>
      <c r="G167" s="106"/>
      <c r="H167" s="106"/>
      <c r="I167" s="45" t="n">
        <f aca="false">ROUND(SUM(I168:I168),2)</f>
        <v>9854.38</v>
      </c>
      <c r="J167" s="7"/>
      <c r="K167" s="8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</row>
    <row r="168" customFormat="false" ht="20.55" hidden="false" customHeight="true" outlineLevel="0" collapsed="false">
      <c r="A168" s="48" t="s">
        <v>473</v>
      </c>
      <c r="B168" s="51" t="s">
        <v>79</v>
      </c>
      <c r="C168" s="51" t="n">
        <v>17004001</v>
      </c>
      <c r="D168" s="53" t="s">
        <v>474</v>
      </c>
      <c r="E168" s="52" t="s">
        <v>21</v>
      </c>
      <c r="F168" s="114" t="n">
        <v>648.72</v>
      </c>
      <c r="G168" s="50" t="n">
        <v>12.35</v>
      </c>
      <c r="H168" s="50" t="n">
        <f aca="false">G168*$H$7+G168</f>
        <v>15.1905</v>
      </c>
      <c r="I168" s="50" t="n">
        <f aca="false">F168*H168</f>
        <v>9854.38116</v>
      </c>
      <c r="J168" s="7"/>
      <c r="K168" s="27" t="s">
        <v>475</v>
      </c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</row>
    <row r="169" customFormat="false" ht="18.45" hidden="false" customHeight="true" outlineLevel="0" collapsed="false">
      <c r="A169" s="123"/>
      <c r="B169" s="123"/>
      <c r="C169" s="123"/>
      <c r="D169" s="123"/>
      <c r="E169" s="123"/>
    </row>
    <row r="170" customFormat="false" ht="21.5" hidden="false" customHeight="true" outlineLevel="0" collapsed="false">
      <c r="A170" s="124" t="s">
        <v>476</v>
      </c>
      <c r="B170" s="124"/>
      <c r="C170" s="124"/>
      <c r="D170" s="124"/>
      <c r="E170" s="124"/>
      <c r="F170" s="124"/>
      <c r="G170" s="124"/>
      <c r="H170" s="124"/>
      <c r="I170" s="125" t="n">
        <f aca="false">ROUND(SUM(I9+I24+I37+I54+I60+I66+I83+I90+I107+I135+I155+I160+I167),2)</f>
        <v>641504.38</v>
      </c>
    </row>
    <row r="171" customFormat="false" ht="18.45" hidden="false" customHeight="true" outlineLevel="0" collapsed="false">
      <c r="A171" s="123"/>
      <c r="B171" s="123"/>
      <c r="C171" s="123"/>
      <c r="D171" s="123"/>
      <c r="E171" s="123"/>
      <c r="K171" s="126"/>
    </row>
    <row r="172" customFormat="false" ht="20.55" hidden="false" customHeight="true" outlineLevel="0" collapsed="false">
      <c r="A172" s="127" t="s">
        <v>477</v>
      </c>
      <c r="B172" s="127"/>
      <c r="C172" s="127"/>
      <c r="D172" s="127"/>
      <c r="E172" s="127"/>
      <c r="F172" s="127"/>
      <c r="G172" s="127"/>
      <c r="H172" s="127"/>
      <c r="I172" s="127"/>
    </row>
    <row r="173" customFormat="false" ht="20.55" hidden="false" customHeight="true" outlineLevel="0" collapsed="false">
      <c r="A173" s="128" t="s">
        <v>478</v>
      </c>
      <c r="B173" s="128"/>
      <c r="C173" s="128"/>
      <c r="D173" s="128"/>
      <c r="E173" s="128"/>
      <c r="F173" s="128"/>
      <c r="G173" s="128"/>
      <c r="H173" s="128"/>
      <c r="I173" s="128"/>
    </row>
    <row r="174" customFormat="false" ht="20.55" hidden="false" customHeight="true" outlineLevel="0" collapsed="false">
      <c r="A174" s="128" t="s">
        <v>479</v>
      </c>
      <c r="B174" s="128"/>
      <c r="C174" s="128"/>
      <c r="D174" s="128"/>
      <c r="E174" s="128"/>
      <c r="F174" s="128"/>
      <c r="G174" s="128"/>
      <c r="H174" s="128"/>
      <c r="I174" s="128"/>
    </row>
    <row r="175" customFormat="false" ht="18.45" hidden="false" customHeight="true" outlineLevel="0" collapsed="false">
      <c r="A175" s="123"/>
      <c r="B175" s="123"/>
      <c r="C175" s="123"/>
      <c r="D175" s="123"/>
      <c r="E175" s="123"/>
    </row>
    <row r="176" customFormat="false" ht="18.45" hidden="false" customHeight="true" outlineLevel="0" collapsed="false">
      <c r="A176" s="123"/>
      <c r="B176" s="123"/>
      <c r="C176" s="123"/>
      <c r="D176" s="123"/>
      <c r="E176" s="123"/>
    </row>
    <row r="177" customFormat="false" ht="18.45" hidden="false" customHeight="true" outlineLevel="0" collapsed="false">
      <c r="A177" s="123"/>
      <c r="B177" s="123"/>
      <c r="C177" s="123"/>
      <c r="D177" s="123"/>
      <c r="E177" s="123"/>
    </row>
    <row r="178" customFormat="false" ht="18.45" hidden="false" customHeight="true" outlineLevel="0" collapsed="false">
      <c r="A178" s="123"/>
      <c r="B178" s="123"/>
      <c r="C178" s="123"/>
      <c r="D178" s="123"/>
      <c r="E178" s="123"/>
    </row>
    <row r="179" customFormat="false" ht="18.45" hidden="false" customHeight="true" outlineLevel="0" collapsed="false">
      <c r="A179" s="123"/>
      <c r="B179" s="123"/>
      <c r="C179" s="123"/>
      <c r="D179" s="123"/>
      <c r="E179" s="123"/>
    </row>
    <row r="180" customFormat="false" ht="18.45" hidden="false" customHeight="true" outlineLevel="0" collapsed="false">
      <c r="A180" s="123"/>
      <c r="B180" s="123"/>
      <c r="C180" s="123"/>
      <c r="D180" s="123"/>
      <c r="E180" s="123"/>
    </row>
    <row r="181" customFormat="false" ht="18.45" hidden="false" customHeight="true" outlineLevel="0" collapsed="false">
      <c r="A181" s="123"/>
      <c r="B181" s="123"/>
      <c r="C181" s="123"/>
      <c r="D181" s="123"/>
      <c r="E181" s="123"/>
    </row>
    <row r="182" customFormat="false" ht="18.45" hidden="false" customHeight="true" outlineLevel="0" collapsed="false">
      <c r="A182" s="123"/>
      <c r="B182" s="123"/>
      <c r="C182" s="123"/>
      <c r="D182" s="123"/>
      <c r="E182" s="123"/>
    </row>
    <row r="183" customFormat="false" ht="18.45" hidden="false" customHeight="true" outlineLevel="0" collapsed="false">
      <c r="A183" s="123"/>
      <c r="B183" s="123"/>
      <c r="C183" s="123"/>
      <c r="D183" s="123"/>
      <c r="E183" s="123"/>
    </row>
    <row r="184" customFormat="false" ht="18.45" hidden="false" customHeight="true" outlineLevel="0" collapsed="false">
      <c r="A184" s="123"/>
      <c r="B184" s="123"/>
      <c r="C184" s="123"/>
      <c r="D184" s="123"/>
      <c r="E184" s="123"/>
    </row>
    <row r="185" customFormat="false" ht="18.45" hidden="false" customHeight="true" outlineLevel="0" collapsed="false">
      <c r="A185" s="123"/>
      <c r="B185" s="123"/>
      <c r="C185" s="123"/>
      <c r="D185" s="123"/>
      <c r="E185" s="123"/>
    </row>
    <row r="186" customFormat="false" ht="18.45" hidden="false" customHeight="true" outlineLevel="0" collapsed="false">
      <c r="A186" s="123"/>
      <c r="B186" s="123"/>
      <c r="C186" s="123"/>
      <c r="D186" s="123"/>
      <c r="E186" s="123"/>
    </row>
    <row r="187" customFormat="false" ht="18.45" hidden="false" customHeight="true" outlineLevel="0" collapsed="false">
      <c r="A187" s="123"/>
      <c r="B187" s="123"/>
      <c r="C187" s="123"/>
      <c r="D187" s="123"/>
      <c r="E187" s="123"/>
    </row>
    <row r="188" customFormat="false" ht="18.45" hidden="false" customHeight="true" outlineLevel="0" collapsed="false">
      <c r="A188" s="123"/>
      <c r="B188" s="123"/>
      <c r="C188" s="123"/>
      <c r="D188" s="123"/>
      <c r="E188" s="123"/>
    </row>
    <row r="189" customFormat="false" ht="18.45" hidden="false" customHeight="true" outlineLevel="0" collapsed="false">
      <c r="A189" s="123"/>
      <c r="B189" s="123"/>
      <c r="C189" s="123"/>
      <c r="D189" s="123"/>
      <c r="E189" s="123"/>
    </row>
    <row r="190" customFormat="false" ht="18.45" hidden="false" customHeight="true" outlineLevel="0" collapsed="false">
      <c r="A190" s="123"/>
      <c r="B190" s="123"/>
      <c r="C190" s="123"/>
      <c r="D190" s="123"/>
      <c r="E190" s="123"/>
    </row>
    <row r="191" customFormat="false" ht="18.45" hidden="false" customHeight="true" outlineLevel="0" collapsed="false">
      <c r="A191" s="123"/>
      <c r="B191" s="123"/>
      <c r="C191" s="123"/>
      <c r="D191" s="123"/>
      <c r="E191" s="123"/>
    </row>
    <row r="192" customFormat="false" ht="18.45" hidden="false" customHeight="true" outlineLevel="0" collapsed="false">
      <c r="A192" s="123"/>
      <c r="B192" s="123"/>
      <c r="C192" s="123"/>
      <c r="D192" s="123"/>
      <c r="E192" s="123"/>
    </row>
    <row r="193" customFormat="false" ht="18.45" hidden="false" customHeight="true" outlineLevel="0" collapsed="false">
      <c r="A193" s="123"/>
      <c r="B193" s="123"/>
      <c r="C193" s="123"/>
      <c r="D193" s="123"/>
      <c r="E193" s="123"/>
    </row>
    <row r="194" customFormat="false" ht="18.45" hidden="false" customHeight="true" outlineLevel="0" collapsed="false">
      <c r="A194" s="123"/>
      <c r="B194" s="123"/>
      <c r="C194" s="123"/>
      <c r="D194" s="123"/>
      <c r="E194" s="123"/>
    </row>
    <row r="195" customFormat="false" ht="18.45" hidden="false" customHeight="true" outlineLevel="0" collapsed="false">
      <c r="A195" s="123"/>
      <c r="B195" s="123"/>
      <c r="C195" s="123"/>
      <c r="D195" s="123"/>
      <c r="E195" s="123"/>
    </row>
    <row r="196" customFormat="false" ht="18.45" hidden="false" customHeight="true" outlineLevel="0" collapsed="false">
      <c r="A196" s="123"/>
      <c r="B196" s="123"/>
      <c r="C196" s="123"/>
      <c r="D196" s="123"/>
      <c r="E196" s="123"/>
    </row>
    <row r="197" customFormat="false" ht="18.45" hidden="false" customHeight="true" outlineLevel="0" collapsed="false">
      <c r="A197" s="123"/>
      <c r="B197" s="123"/>
      <c r="C197" s="123"/>
      <c r="D197" s="123"/>
      <c r="E197" s="123"/>
    </row>
    <row r="198" customFormat="false" ht="18.45" hidden="false" customHeight="true" outlineLevel="0" collapsed="false">
      <c r="A198" s="123"/>
      <c r="B198" s="123"/>
      <c r="C198" s="123"/>
      <c r="D198" s="123"/>
      <c r="E198" s="123"/>
    </row>
    <row r="199" customFormat="false" ht="18.45" hidden="false" customHeight="true" outlineLevel="0" collapsed="false">
      <c r="A199" s="123"/>
      <c r="B199" s="123"/>
      <c r="C199" s="123"/>
      <c r="D199" s="123"/>
      <c r="E199" s="123"/>
    </row>
    <row r="200" customFormat="false" ht="18.45" hidden="false" customHeight="true" outlineLevel="0" collapsed="false">
      <c r="A200" s="123"/>
      <c r="B200" s="123"/>
      <c r="C200" s="123"/>
      <c r="D200" s="123"/>
      <c r="E200" s="123"/>
    </row>
    <row r="201" customFormat="false" ht="18.45" hidden="false" customHeight="true" outlineLevel="0" collapsed="false">
      <c r="A201" s="123"/>
      <c r="B201" s="123"/>
      <c r="C201" s="123"/>
      <c r="D201" s="123"/>
      <c r="E201" s="123"/>
    </row>
    <row r="202" customFormat="false" ht="18.45" hidden="false" customHeight="true" outlineLevel="0" collapsed="false">
      <c r="A202" s="123"/>
      <c r="B202" s="123"/>
      <c r="C202" s="123"/>
      <c r="D202" s="123"/>
      <c r="E202" s="123"/>
    </row>
    <row r="203" customFormat="false" ht="18.45" hidden="false" customHeight="true" outlineLevel="0" collapsed="false">
      <c r="A203" s="123"/>
      <c r="B203" s="123"/>
      <c r="C203" s="123"/>
      <c r="D203" s="123"/>
      <c r="E203" s="123"/>
    </row>
    <row r="204" customFormat="false" ht="18.45" hidden="false" customHeight="true" outlineLevel="0" collapsed="false">
      <c r="A204" s="123"/>
      <c r="B204" s="123"/>
      <c r="C204" s="123"/>
      <c r="D204" s="123"/>
      <c r="E204" s="123"/>
    </row>
    <row r="205" customFormat="false" ht="18.45" hidden="false" customHeight="true" outlineLevel="0" collapsed="false">
      <c r="A205" s="123"/>
      <c r="B205" s="123"/>
      <c r="C205" s="123"/>
      <c r="D205" s="123"/>
      <c r="E205" s="123"/>
    </row>
    <row r="206" customFormat="false" ht="18.45" hidden="false" customHeight="true" outlineLevel="0" collapsed="false">
      <c r="A206" s="123"/>
      <c r="B206" s="123"/>
      <c r="C206" s="123"/>
      <c r="D206" s="123"/>
      <c r="E206" s="123"/>
    </row>
    <row r="207" customFormat="false" ht="18.45" hidden="false" customHeight="true" outlineLevel="0" collapsed="false">
      <c r="A207" s="123"/>
      <c r="B207" s="123"/>
      <c r="C207" s="123"/>
      <c r="D207" s="123"/>
      <c r="E207" s="123"/>
    </row>
    <row r="208" customFormat="false" ht="18.45" hidden="false" customHeight="true" outlineLevel="0" collapsed="false">
      <c r="A208" s="123"/>
      <c r="B208" s="123"/>
      <c r="C208" s="123"/>
      <c r="D208" s="123"/>
      <c r="E208" s="123"/>
    </row>
    <row r="209" customFormat="false" ht="18.45" hidden="false" customHeight="true" outlineLevel="0" collapsed="false">
      <c r="A209" s="123"/>
      <c r="B209" s="123"/>
      <c r="C209" s="123"/>
      <c r="D209" s="123"/>
      <c r="E209" s="123"/>
    </row>
    <row r="210" customFormat="false" ht="18.45" hidden="false" customHeight="true" outlineLevel="0" collapsed="false">
      <c r="A210" s="123"/>
      <c r="B210" s="123"/>
      <c r="C210" s="123"/>
      <c r="D210" s="123"/>
      <c r="E210" s="123"/>
    </row>
    <row r="211" customFormat="false" ht="18.45" hidden="false" customHeight="true" outlineLevel="0" collapsed="false">
      <c r="A211" s="123"/>
      <c r="B211" s="123"/>
      <c r="C211" s="123"/>
      <c r="D211" s="123"/>
      <c r="E211" s="123"/>
    </row>
    <row r="212" customFormat="false" ht="18.45" hidden="false" customHeight="true" outlineLevel="0" collapsed="false">
      <c r="A212" s="123"/>
      <c r="B212" s="123"/>
      <c r="C212" s="123"/>
      <c r="D212" s="123"/>
      <c r="E212" s="123"/>
    </row>
    <row r="213" customFormat="false" ht="18.45" hidden="false" customHeight="true" outlineLevel="0" collapsed="false">
      <c r="A213" s="123"/>
      <c r="B213" s="123"/>
      <c r="C213" s="123"/>
      <c r="D213" s="123"/>
      <c r="E213" s="123"/>
    </row>
    <row r="214" customFormat="false" ht="18.45" hidden="false" customHeight="true" outlineLevel="0" collapsed="false">
      <c r="A214" s="123"/>
      <c r="B214" s="123"/>
      <c r="C214" s="123"/>
      <c r="D214" s="123"/>
      <c r="E214" s="123"/>
    </row>
    <row r="215" customFormat="false" ht="18.45" hidden="false" customHeight="true" outlineLevel="0" collapsed="false">
      <c r="A215" s="123"/>
      <c r="B215" s="123"/>
      <c r="C215" s="123"/>
      <c r="D215" s="123"/>
      <c r="E215" s="123"/>
    </row>
    <row r="216" customFormat="false" ht="18.45" hidden="false" customHeight="true" outlineLevel="0" collapsed="false">
      <c r="A216" s="123"/>
      <c r="B216" s="123"/>
      <c r="C216" s="123"/>
      <c r="D216" s="123"/>
      <c r="E216" s="123"/>
    </row>
    <row r="217" customFormat="false" ht="18.45" hidden="false" customHeight="true" outlineLevel="0" collapsed="false">
      <c r="A217" s="123"/>
      <c r="B217" s="123"/>
      <c r="C217" s="123"/>
      <c r="D217" s="123"/>
      <c r="E217" s="123"/>
    </row>
    <row r="218" customFormat="false" ht="18.45" hidden="false" customHeight="true" outlineLevel="0" collapsed="false">
      <c r="A218" s="123"/>
      <c r="B218" s="123"/>
      <c r="C218" s="123"/>
      <c r="D218" s="123"/>
      <c r="E218" s="123"/>
    </row>
    <row r="219" customFormat="false" ht="18.45" hidden="false" customHeight="true" outlineLevel="0" collapsed="false">
      <c r="A219" s="123"/>
      <c r="B219" s="123"/>
      <c r="C219" s="123"/>
      <c r="D219" s="123"/>
      <c r="E219" s="123"/>
    </row>
    <row r="220" customFormat="false" ht="18.45" hidden="false" customHeight="true" outlineLevel="0" collapsed="false">
      <c r="A220" s="123"/>
      <c r="B220" s="123"/>
      <c r="C220" s="123"/>
      <c r="D220" s="123"/>
      <c r="E220" s="123"/>
    </row>
    <row r="221" customFormat="false" ht="18.45" hidden="false" customHeight="true" outlineLevel="0" collapsed="false">
      <c r="A221" s="123"/>
      <c r="B221" s="123"/>
      <c r="C221" s="123"/>
      <c r="D221" s="123"/>
      <c r="E221" s="123"/>
    </row>
    <row r="222" customFormat="false" ht="18.45" hidden="false" customHeight="true" outlineLevel="0" collapsed="false">
      <c r="A222" s="123"/>
      <c r="B222" s="123"/>
      <c r="C222" s="123"/>
      <c r="D222" s="123"/>
      <c r="E222" s="123"/>
    </row>
    <row r="223" customFormat="false" ht="18.45" hidden="false" customHeight="true" outlineLevel="0" collapsed="false">
      <c r="A223" s="123"/>
      <c r="B223" s="123"/>
      <c r="C223" s="123"/>
      <c r="D223" s="123"/>
      <c r="E223" s="123"/>
    </row>
    <row r="224" customFormat="false" ht="18.45" hidden="false" customHeight="true" outlineLevel="0" collapsed="false">
      <c r="A224" s="123"/>
      <c r="B224" s="123"/>
      <c r="C224" s="123"/>
      <c r="D224" s="123"/>
      <c r="E224" s="123"/>
    </row>
    <row r="225" customFormat="false" ht="18.45" hidden="false" customHeight="true" outlineLevel="0" collapsed="false">
      <c r="A225" s="123"/>
      <c r="B225" s="123"/>
      <c r="C225" s="123"/>
      <c r="D225" s="123"/>
      <c r="E225" s="123"/>
    </row>
    <row r="226" customFormat="false" ht="18.45" hidden="false" customHeight="true" outlineLevel="0" collapsed="false">
      <c r="A226" s="123"/>
      <c r="B226" s="123"/>
      <c r="C226" s="123"/>
      <c r="D226" s="123"/>
      <c r="E226" s="123"/>
    </row>
    <row r="227" customFormat="false" ht="18.45" hidden="false" customHeight="true" outlineLevel="0" collapsed="false">
      <c r="A227" s="123"/>
      <c r="B227" s="123"/>
      <c r="C227" s="123"/>
      <c r="D227" s="123"/>
      <c r="E227" s="123"/>
    </row>
    <row r="228" customFormat="false" ht="18.45" hidden="false" customHeight="true" outlineLevel="0" collapsed="false">
      <c r="A228" s="123"/>
      <c r="B228" s="123"/>
      <c r="C228" s="123"/>
      <c r="D228" s="123"/>
      <c r="E228" s="123"/>
    </row>
    <row r="229" customFormat="false" ht="18.45" hidden="false" customHeight="true" outlineLevel="0" collapsed="false">
      <c r="A229" s="123"/>
      <c r="B229" s="123"/>
      <c r="C229" s="123"/>
      <c r="D229" s="123"/>
      <c r="E229" s="123"/>
    </row>
    <row r="230" customFormat="false" ht="18.45" hidden="false" customHeight="true" outlineLevel="0" collapsed="false">
      <c r="A230" s="123"/>
      <c r="B230" s="123"/>
      <c r="C230" s="123"/>
      <c r="D230" s="123"/>
      <c r="E230" s="123"/>
    </row>
    <row r="231" customFormat="false" ht="18.45" hidden="false" customHeight="true" outlineLevel="0" collapsed="false">
      <c r="A231" s="123"/>
      <c r="B231" s="123"/>
      <c r="C231" s="123"/>
      <c r="D231" s="123"/>
      <c r="E231" s="123"/>
    </row>
    <row r="232" customFormat="false" ht="18.45" hidden="false" customHeight="true" outlineLevel="0" collapsed="false">
      <c r="A232" s="123"/>
      <c r="B232" s="123"/>
      <c r="C232" s="123"/>
      <c r="D232" s="123"/>
      <c r="E232" s="123"/>
    </row>
    <row r="233" customFormat="false" ht="18.45" hidden="false" customHeight="true" outlineLevel="0" collapsed="false">
      <c r="A233" s="123"/>
      <c r="B233" s="123"/>
      <c r="C233" s="123"/>
      <c r="D233" s="123"/>
      <c r="E233" s="123"/>
    </row>
    <row r="234" customFormat="false" ht="18.45" hidden="false" customHeight="true" outlineLevel="0" collapsed="false">
      <c r="A234" s="123"/>
      <c r="B234" s="123"/>
      <c r="C234" s="123"/>
      <c r="D234" s="123"/>
      <c r="E234" s="123"/>
    </row>
    <row r="235" customFormat="false" ht="18.45" hidden="false" customHeight="true" outlineLevel="0" collapsed="false">
      <c r="A235" s="123"/>
      <c r="B235" s="123"/>
      <c r="C235" s="123"/>
      <c r="D235" s="123"/>
      <c r="E235" s="123"/>
    </row>
    <row r="236" customFormat="false" ht="18.45" hidden="false" customHeight="true" outlineLevel="0" collapsed="false">
      <c r="A236" s="123"/>
      <c r="B236" s="123"/>
      <c r="C236" s="123"/>
      <c r="D236" s="123"/>
      <c r="E236" s="123"/>
    </row>
    <row r="237" customFormat="false" ht="18.45" hidden="false" customHeight="true" outlineLevel="0" collapsed="false">
      <c r="A237" s="123"/>
      <c r="B237" s="123"/>
      <c r="C237" s="123"/>
      <c r="D237" s="123"/>
      <c r="E237" s="123"/>
    </row>
    <row r="238" customFormat="false" ht="18.45" hidden="false" customHeight="true" outlineLevel="0" collapsed="false">
      <c r="A238" s="123"/>
      <c r="B238" s="123"/>
      <c r="C238" s="123"/>
      <c r="D238" s="123"/>
      <c r="E238" s="123"/>
    </row>
    <row r="239" customFormat="false" ht="18.45" hidden="false" customHeight="true" outlineLevel="0" collapsed="false">
      <c r="A239" s="123"/>
      <c r="B239" s="123"/>
      <c r="C239" s="123"/>
      <c r="D239" s="123"/>
      <c r="E239" s="123"/>
    </row>
    <row r="240" customFormat="false" ht="18.45" hidden="false" customHeight="true" outlineLevel="0" collapsed="false">
      <c r="A240" s="123"/>
      <c r="B240" s="123"/>
      <c r="C240" s="123"/>
      <c r="D240" s="123"/>
      <c r="E240" s="123"/>
    </row>
    <row r="241" customFormat="false" ht="18.45" hidden="false" customHeight="true" outlineLevel="0" collapsed="false">
      <c r="A241" s="123"/>
      <c r="B241" s="123"/>
      <c r="C241" s="123"/>
      <c r="D241" s="123"/>
      <c r="E241" s="123"/>
    </row>
    <row r="242" customFormat="false" ht="18.45" hidden="false" customHeight="true" outlineLevel="0" collapsed="false">
      <c r="A242" s="123"/>
      <c r="B242" s="123"/>
      <c r="C242" s="123"/>
      <c r="D242" s="123"/>
      <c r="E242" s="123"/>
    </row>
    <row r="243" customFormat="false" ht="18.45" hidden="false" customHeight="true" outlineLevel="0" collapsed="false">
      <c r="A243" s="123"/>
      <c r="B243" s="123"/>
      <c r="C243" s="123"/>
      <c r="D243" s="123"/>
      <c r="E243" s="123"/>
    </row>
    <row r="244" customFormat="false" ht="18.45" hidden="false" customHeight="true" outlineLevel="0" collapsed="false">
      <c r="A244" s="123"/>
      <c r="B244" s="123"/>
      <c r="C244" s="123"/>
      <c r="D244" s="123"/>
      <c r="E244" s="123"/>
    </row>
    <row r="245" customFormat="false" ht="18.45" hidden="false" customHeight="true" outlineLevel="0" collapsed="false">
      <c r="A245" s="123"/>
      <c r="B245" s="123"/>
      <c r="C245" s="123"/>
      <c r="D245" s="123"/>
      <c r="E245" s="123"/>
    </row>
    <row r="246" customFormat="false" ht="18.45" hidden="false" customHeight="true" outlineLevel="0" collapsed="false">
      <c r="A246" s="123"/>
      <c r="B246" s="123"/>
      <c r="C246" s="123"/>
      <c r="D246" s="123"/>
      <c r="E246" s="123"/>
    </row>
    <row r="247" customFormat="false" ht="18.45" hidden="false" customHeight="true" outlineLevel="0" collapsed="false">
      <c r="A247" s="123"/>
      <c r="B247" s="123"/>
      <c r="C247" s="123"/>
      <c r="D247" s="123"/>
      <c r="E247" s="123"/>
    </row>
    <row r="248" customFormat="false" ht="18.45" hidden="false" customHeight="true" outlineLevel="0" collapsed="false">
      <c r="A248" s="123"/>
      <c r="B248" s="123"/>
      <c r="C248" s="123"/>
      <c r="D248" s="123"/>
      <c r="E248" s="123"/>
    </row>
    <row r="249" customFormat="false" ht="18.45" hidden="false" customHeight="true" outlineLevel="0" collapsed="false">
      <c r="A249" s="123"/>
      <c r="B249" s="123"/>
      <c r="C249" s="123"/>
      <c r="D249" s="123"/>
      <c r="E249" s="123"/>
    </row>
    <row r="250" customFormat="false" ht="18.45" hidden="false" customHeight="true" outlineLevel="0" collapsed="false">
      <c r="A250" s="123"/>
      <c r="B250" s="123"/>
      <c r="C250" s="123"/>
      <c r="D250" s="123"/>
      <c r="E250" s="123"/>
    </row>
    <row r="251" customFormat="false" ht="18.45" hidden="false" customHeight="true" outlineLevel="0" collapsed="false">
      <c r="A251" s="123"/>
      <c r="B251" s="123"/>
      <c r="C251" s="123"/>
      <c r="D251" s="123"/>
      <c r="E251" s="123"/>
    </row>
    <row r="252" customFormat="false" ht="18.45" hidden="false" customHeight="true" outlineLevel="0" collapsed="false">
      <c r="A252" s="123"/>
      <c r="B252" s="123"/>
      <c r="C252" s="123"/>
      <c r="D252" s="123"/>
      <c r="E252" s="123"/>
    </row>
    <row r="253" customFormat="false" ht="18.45" hidden="false" customHeight="true" outlineLevel="0" collapsed="false">
      <c r="A253" s="123"/>
      <c r="B253" s="123"/>
      <c r="C253" s="123"/>
      <c r="D253" s="123"/>
      <c r="E253" s="123"/>
    </row>
    <row r="254" customFormat="false" ht="18.45" hidden="false" customHeight="true" outlineLevel="0" collapsed="false">
      <c r="A254" s="123"/>
      <c r="B254" s="123"/>
      <c r="C254" s="123"/>
      <c r="D254" s="123"/>
      <c r="E254" s="123"/>
    </row>
    <row r="255" customFormat="false" ht="18.45" hidden="false" customHeight="true" outlineLevel="0" collapsed="false">
      <c r="A255" s="123"/>
      <c r="B255" s="123"/>
      <c r="C255" s="123"/>
      <c r="D255" s="123"/>
      <c r="E255" s="123"/>
    </row>
    <row r="256" customFormat="false" ht="18.45" hidden="false" customHeight="true" outlineLevel="0" collapsed="false">
      <c r="A256" s="123"/>
      <c r="B256" s="123"/>
      <c r="C256" s="123"/>
      <c r="D256" s="123"/>
      <c r="E256" s="123"/>
    </row>
    <row r="257" customFormat="false" ht="18.45" hidden="false" customHeight="true" outlineLevel="0" collapsed="false">
      <c r="A257" s="123"/>
      <c r="B257" s="123"/>
      <c r="C257" s="123"/>
      <c r="D257" s="123"/>
      <c r="E257" s="123"/>
    </row>
    <row r="258" customFormat="false" ht="18.45" hidden="false" customHeight="true" outlineLevel="0" collapsed="false">
      <c r="A258" s="123"/>
      <c r="B258" s="123"/>
      <c r="C258" s="123"/>
      <c r="D258" s="123"/>
      <c r="E258" s="123"/>
    </row>
    <row r="259" customFormat="false" ht="18.45" hidden="false" customHeight="true" outlineLevel="0" collapsed="false">
      <c r="A259" s="123"/>
      <c r="B259" s="123"/>
      <c r="C259" s="123"/>
      <c r="D259" s="123"/>
      <c r="E259" s="123"/>
    </row>
    <row r="260" customFormat="false" ht="18.45" hidden="false" customHeight="true" outlineLevel="0" collapsed="false">
      <c r="A260" s="123"/>
      <c r="B260" s="123"/>
      <c r="C260" s="123"/>
      <c r="D260" s="123"/>
      <c r="E260" s="123"/>
    </row>
    <row r="261" customFormat="false" ht="18.45" hidden="false" customHeight="true" outlineLevel="0" collapsed="false">
      <c r="A261" s="123"/>
      <c r="B261" s="123"/>
      <c r="C261" s="123"/>
      <c r="D261" s="123"/>
      <c r="E261" s="123"/>
    </row>
    <row r="262" customFormat="false" ht="18.45" hidden="false" customHeight="true" outlineLevel="0" collapsed="false">
      <c r="A262" s="123"/>
      <c r="B262" s="123"/>
      <c r="C262" s="123"/>
      <c r="D262" s="123"/>
      <c r="E262" s="123"/>
    </row>
    <row r="263" customFormat="false" ht="18.45" hidden="false" customHeight="true" outlineLevel="0" collapsed="false">
      <c r="A263" s="123"/>
      <c r="B263" s="123"/>
      <c r="C263" s="123"/>
      <c r="D263" s="123"/>
      <c r="E263" s="123"/>
    </row>
    <row r="264" customFormat="false" ht="18.45" hidden="false" customHeight="true" outlineLevel="0" collapsed="false">
      <c r="A264" s="123"/>
      <c r="B264" s="123"/>
      <c r="C264" s="123"/>
      <c r="D264" s="123"/>
      <c r="E264" s="123"/>
    </row>
    <row r="265" customFormat="false" ht="18.45" hidden="false" customHeight="true" outlineLevel="0" collapsed="false">
      <c r="A265" s="123"/>
      <c r="B265" s="123"/>
      <c r="C265" s="123"/>
      <c r="D265" s="123"/>
      <c r="E265" s="123"/>
    </row>
    <row r="266" customFormat="false" ht="18.45" hidden="false" customHeight="true" outlineLevel="0" collapsed="false">
      <c r="A266" s="123"/>
      <c r="B266" s="123"/>
      <c r="C266" s="123"/>
      <c r="D266" s="123"/>
      <c r="E266" s="123"/>
    </row>
    <row r="267" customFormat="false" ht="18.45" hidden="false" customHeight="true" outlineLevel="0" collapsed="false">
      <c r="A267" s="123"/>
      <c r="B267" s="123"/>
      <c r="C267" s="123"/>
      <c r="D267" s="123"/>
      <c r="E267" s="123"/>
    </row>
    <row r="268" customFormat="false" ht="18.45" hidden="false" customHeight="true" outlineLevel="0" collapsed="false">
      <c r="A268" s="123"/>
      <c r="B268" s="123"/>
      <c r="C268" s="123"/>
      <c r="D268" s="123"/>
      <c r="E268" s="123"/>
    </row>
    <row r="269" customFormat="false" ht="18.45" hidden="false" customHeight="true" outlineLevel="0" collapsed="false">
      <c r="A269" s="123"/>
      <c r="B269" s="123"/>
      <c r="C269" s="123"/>
      <c r="D269" s="123"/>
      <c r="E269" s="123"/>
    </row>
    <row r="270" customFormat="false" ht="18.45" hidden="false" customHeight="true" outlineLevel="0" collapsed="false">
      <c r="A270" s="123"/>
      <c r="B270" s="123"/>
      <c r="C270" s="123"/>
      <c r="D270" s="123"/>
      <c r="E270" s="123"/>
    </row>
    <row r="271" customFormat="false" ht="18.45" hidden="false" customHeight="true" outlineLevel="0" collapsed="false">
      <c r="A271" s="123"/>
      <c r="B271" s="123"/>
      <c r="C271" s="123"/>
      <c r="D271" s="123"/>
      <c r="E271" s="123"/>
    </row>
    <row r="272" customFormat="false" ht="18.45" hidden="false" customHeight="true" outlineLevel="0" collapsed="false">
      <c r="A272" s="123"/>
      <c r="B272" s="123"/>
      <c r="C272" s="123"/>
      <c r="D272" s="123"/>
      <c r="E272" s="123"/>
    </row>
    <row r="273" customFormat="false" ht="18.45" hidden="false" customHeight="true" outlineLevel="0" collapsed="false">
      <c r="A273" s="123"/>
      <c r="B273" s="123"/>
      <c r="C273" s="123"/>
      <c r="D273" s="123"/>
      <c r="E273" s="123"/>
    </row>
    <row r="274" customFormat="false" ht="18.45" hidden="false" customHeight="true" outlineLevel="0" collapsed="false">
      <c r="A274" s="123"/>
      <c r="B274" s="123"/>
      <c r="C274" s="123"/>
      <c r="D274" s="123"/>
      <c r="E274" s="123"/>
    </row>
    <row r="275" customFormat="false" ht="18.45" hidden="false" customHeight="true" outlineLevel="0" collapsed="false">
      <c r="A275" s="123"/>
      <c r="B275" s="123"/>
      <c r="C275" s="123"/>
      <c r="D275" s="123"/>
      <c r="E275" s="123"/>
    </row>
    <row r="276" customFormat="false" ht="18.45" hidden="false" customHeight="true" outlineLevel="0" collapsed="false">
      <c r="A276" s="123"/>
      <c r="B276" s="123"/>
      <c r="C276" s="123"/>
      <c r="D276" s="123"/>
      <c r="E276" s="123"/>
    </row>
    <row r="277" customFormat="false" ht="18.45" hidden="false" customHeight="true" outlineLevel="0" collapsed="false">
      <c r="A277" s="123"/>
      <c r="B277" s="123"/>
      <c r="C277" s="123"/>
      <c r="D277" s="123"/>
      <c r="E277" s="123"/>
    </row>
    <row r="278" customFormat="false" ht="18.45" hidden="false" customHeight="true" outlineLevel="0" collapsed="false">
      <c r="A278" s="123"/>
      <c r="B278" s="123"/>
      <c r="C278" s="123"/>
      <c r="D278" s="123"/>
      <c r="E278" s="123"/>
    </row>
    <row r="279" customFormat="false" ht="18.45" hidden="false" customHeight="true" outlineLevel="0" collapsed="false">
      <c r="A279" s="123"/>
      <c r="B279" s="123"/>
      <c r="C279" s="123"/>
      <c r="D279" s="123"/>
      <c r="E279" s="123"/>
    </row>
    <row r="280" customFormat="false" ht="18.45" hidden="false" customHeight="true" outlineLevel="0" collapsed="false">
      <c r="A280" s="123"/>
      <c r="B280" s="123"/>
      <c r="C280" s="123"/>
      <c r="D280" s="123"/>
      <c r="E280" s="123"/>
    </row>
    <row r="281" customFormat="false" ht="18.45" hidden="false" customHeight="true" outlineLevel="0" collapsed="false">
      <c r="A281" s="123"/>
      <c r="B281" s="123"/>
      <c r="C281" s="123"/>
      <c r="D281" s="123"/>
      <c r="E281" s="123"/>
    </row>
    <row r="282" customFormat="false" ht="18.45" hidden="false" customHeight="true" outlineLevel="0" collapsed="false">
      <c r="A282" s="123"/>
      <c r="B282" s="123"/>
      <c r="C282" s="123"/>
      <c r="D282" s="123"/>
      <c r="E282" s="123"/>
    </row>
    <row r="283" customFormat="false" ht="18.45" hidden="false" customHeight="true" outlineLevel="0" collapsed="false">
      <c r="A283" s="123"/>
      <c r="B283" s="123"/>
      <c r="C283" s="123"/>
      <c r="D283" s="123"/>
      <c r="E283" s="123"/>
    </row>
    <row r="284" customFormat="false" ht="18.45" hidden="false" customHeight="true" outlineLevel="0" collapsed="false">
      <c r="A284" s="123"/>
      <c r="B284" s="123"/>
      <c r="C284" s="123"/>
      <c r="D284" s="123"/>
      <c r="E284" s="123"/>
    </row>
    <row r="285" customFormat="false" ht="18.45" hidden="false" customHeight="true" outlineLevel="0" collapsed="false">
      <c r="A285" s="123"/>
      <c r="B285" s="123"/>
      <c r="C285" s="123"/>
      <c r="D285" s="123"/>
      <c r="E285" s="123"/>
    </row>
    <row r="286" customFormat="false" ht="18.45" hidden="false" customHeight="true" outlineLevel="0" collapsed="false">
      <c r="A286" s="123"/>
      <c r="B286" s="123"/>
      <c r="C286" s="123"/>
      <c r="D286" s="123"/>
      <c r="E286" s="123"/>
    </row>
    <row r="287" customFormat="false" ht="18.45" hidden="false" customHeight="true" outlineLevel="0" collapsed="false">
      <c r="A287" s="123"/>
      <c r="B287" s="123"/>
      <c r="C287" s="123"/>
      <c r="D287" s="123"/>
      <c r="E287" s="123"/>
    </row>
    <row r="288" customFormat="false" ht="18.45" hidden="false" customHeight="true" outlineLevel="0" collapsed="false">
      <c r="A288" s="123"/>
      <c r="B288" s="123"/>
      <c r="C288" s="123"/>
      <c r="D288" s="123"/>
      <c r="E288" s="123"/>
    </row>
    <row r="289" customFormat="false" ht="18.45" hidden="false" customHeight="true" outlineLevel="0" collapsed="false">
      <c r="A289" s="123"/>
      <c r="B289" s="123"/>
      <c r="C289" s="123"/>
      <c r="D289" s="123"/>
      <c r="E289" s="123"/>
    </row>
    <row r="290" customFormat="false" ht="18.45" hidden="false" customHeight="true" outlineLevel="0" collapsed="false">
      <c r="A290" s="123"/>
      <c r="B290" s="123"/>
      <c r="C290" s="123"/>
      <c r="D290" s="123"/>
      <c r="E290" s="123"/>
    </row>
    <row r="291" customFormat="false" ht="18.45" hidden="false" customHeight="true" outlineLevel="0" collapsed="false">
      <c r="A291" s="123"/>
      <c r="B291" s="123"/>
      <c r="C291" s="123"/>
      <c r="D291" s="123"/>
      <c r="E291" s="123"/>
    </row>
    <row r="292" customFormat="false" ht="18.45" hidden="false" customHeight="true" outlineLevel="0" collapsed="false">
      <c r="A292" s="123"/>
      <c r="B292" s="123"/>
      <c r="C292" s="123"/>
      <c r="D292" s="123"/>
      <c r="E292" s="123"/>
    </row>
    <row r="293" customFormat="false" ht="18.45" hidden="false" customHeight="true" outlineLevel="0" collapsed="false">
      <c r="A293" s="123"/>
      <c r="B293" s="123"/>
      <c r="C293" s="123"/>
      <c r="D293" s="123"/>
      <c r="E293" s="123"/>
    </row>
    <row r="294" customFormat="false" ht="18.45" hidden="false" customHeight="true" outlineLevel="0" collapsed="false">
      <c r="A294" s="123"/>
      <c r="B294" s="123"/>
      <c r="C294" s="123"/>
      <c r="D294" s="123"/>
      <c r="E294" s="123"/>
    </row>
    <row r="295" customFormat="false" ht="18.45" hidden="false" customHeight="true" outlineLevel="0" collapsed="false">
      <c r="A295" s="123"/>
      <c r="B295" s="123"/>
      <c r="C295" s="123"/>
      <c r="D295" s="123"/>
      <c r="E295" s="123"/>
    </row>
    <row r="296" customFormat="false" ht="18.45" hidden="false" customHeight="true" outlineLevel="0" collapsed="false">
      <c r="A296" s="123"/>
      <c r="B296" s="123"/>
      <c r="C296" s="123"/>
      <c r="D296" s="123"/>
      <c r="E296" s="123"/>
    </row>
    <row r="297" customFormat="false" ht="18.45" hidden="false" customHeight="true" outlineLevel="0" collapsed="false">
      <c r="A297" s="123"/>
      <c r="B297" s="123"/>
      <c r="C297" s="123"/>
      <c r="D297" s="123"/>
      <c r="E297" s="123"/>
    </row>
    <row r="298" customFormat="false" ht="18.45" hidden="false" customHeight="true" outlineLevel="0" collapsed="false">
      <c r="A298" s="123"/>
      <c r="B298" s="123"/>
      <c r="C298" s="123"/>
      <c r="D298" s="123"/>
      <c r="E298" s="123"/>
    </row>
    <row r="299" customFormat="false" ht="18.45" hidden="false" customHeight="true" outlineLevel="0" collapsed="false">
      <c r="A299" s="123"/>
      <c r="B299" s="123"/>
      <c r="C299" s="123"/>
      <c r="D299" s="123"/>
      <c r="E299" s="123"/>
    </row>
    <row r="300" customFormat="false" ht="18.45" hidden="false" customHeight="true" outlineLevel="0" collapsed="false">
      <c r="A300" s="123"/>
      <c r="B300" s="123"/>
      <c r="C300" s="123"/>
      <c r="D300" s="123"/>
      <c r="E300" s="123"/>
    </row>
    <row r="301" customFormat="false" ht="18.45" hidden="false" customHeight="true" outlineLevel="0" collapsed="false">
      <c r="A301" s="123"/>
      <c r="B301" s="123"/>
      <c r="C301" s="123"/>
      <c r="D301" s="123"/>
      <c r="E301" s="123"/>
    </row>
    <row r="302" customFormat="false" ht="18.45" hidden="false" customHeight="true" outlineLevel="0" collapsed="false">
      <c r="A302" s="123"/>
      <c r="B302" s="123"/>
      <c r="C302" s="123"/>
      <c r="D302" s="123"/>
      <c r="E302" s="123"/>
    </row>
    <row r="303" customFormat="false" ht="18.45" hidden="false" customHeight="true" outlineLevel="0" collapsed="false">
      <c r="A303" s="123"/>
      <c r="B303" s="123"/>
      <c r="C303" s="123"/>
      <c r="D303" s="123"/>
      <c r="E303" s="123"/>
    </row>
    <row r="304" customFormat="false" ht="18.45" hidden="false" customHeight="true" outlineLevel="0" collapsed="false">
      <c r="A304" s="123"/>
      <c r="B304" s="123"/>
      <c r="C304" s="123"/>
      <c r="D304" s="123"/>
      <c r="E304" s="123"/>
    </row>
    <row r="305" customFormat="false" ht="18.45" hidden="false" customHeight="true" outlineLevel="0" collapsed="false">
      <c r="A305" s="123"/>
      <c r="B305" s="123"/>
      <c r="C305" s="123"/>
      <c r="D305" s="123"/>
      <c r="E305" s="123"/>
    </row>
    <row r="306" customFormat="false" ht="18.45" hidden="false" customHeight="true" outlineLevel="0" collapsed="false">
      <c r="A306" s="123"/>
      <c r="B306" s="123"/>
      <c r="C306" s="123"/>
      <c r="D306" s="123"/>
      <c r="E306" s="123"/>
    </row>
    <row r="307" customFormat="false" ht="18.45" hidden="false" customHeight="true" outlineLevel="0" collapsed="false">
      <c r="A307" s="123"/>
      <c r="B307" s="123"/>
      <c r="C307" s="123"/>
      <c r="D307" s="123"/>
      <c r="E307" s="123"/>
    </row>
    <row r="308" customFormat="false" ht="18.45" hidden="false" customHeight="true" outlineLevel="0" collapsed="false">
      <c r="A308" s="123"/>
      <c r="B308" s="123"/>
      <c r="C308" s="123"/>
      <c r="D308" s="123"/>
      <c r="E308" s="123"/>
    </row>
    <row r="309" customFormat="false" ht="18.45" hidden="false" customHeight="true" outlineLevel="0" collapsed="false">
      <c r="A309" s="123"/>
      <c r="B309" s="123"/>
      <c r="C309" s="123"/>
      <c r="D309" s="123"/>
      <c r="E309" s="123"/>
    </row>
    <row r="310" customFormat="false" ht="18.45" hidden="false" customHeight="true" outlineLevel="0" collapsed="false">
      <c r="A310" s="123"/>
      <c r="B310" s="123"/>
      <c r="C310" s="123"/>
      <c r="D310" s="123"/>
      <c r="E310" s="123"/>
    </row>
    <row r="311" customFormat="false" ht="18.45" hidden="false" customHeight="true" outlineLevel="0" collapsed="false">
      <c r="A311" s="123"/>
      <c r="B311" s="123"/>
      <c r="C311" s="123"/>
      <c r="D311" s="123"/>
      <c r="E311" s="123"/>
    </row>
    <row r="312" customFormat="false" ht="18.45" hidden="false" customHeight="true" outlineLevel="0" collapsed="false">
      <c r="A312" s="123"/>
      <c r="B312" s="123"/>
      <c r="C312" s="123"/>
      <c r="D312" s="123"/>
      <c r="E312" s="123"/>
    </row>
    <row r="313" customFormat="false" ht="18.45" hidden="false" customHeight="true" outlineLevel="0" collapsed="false">
      <c r="A313" s="123"/>
      <c r="B313" s="123"/>
      <c r="C313" s="123"/>
      <c r="D313" s="123"/>
      <c r="E313" s="123"/>
    </row>
    <row r="314" customFormat="false" ht="18.45" hidden="false" customHeight="true" outlineLevel="0" collapsed="false">
      <c r="A314" s="123"/>
      <c r="B314" s="123"/>
      <c r="C314" s="123"/>
      <c r="D314" s="123"/>
      <c r="E314" s="123"/>
    </row>
    <row r="315" customFormat="false" ht="18.45" hidden="false" customHeight="true" outlineLevel="0" collapsed="false">
      <c r="A315" s="123"/>
      <c r="B315" s="123"/>
      <c r="C315" s="123"/>
      <c r="D315" s="123"/>
      <c r="E315" s="123"/>
    </row>
    <row r="316" customFormat="false" ht="18.45" hidden="false" customHeight="true" outlineLevel="0" collapsed="false">
      <c r="A316" s="123"/>
      <c r="B316" s="123"/>
      <c r="C316" s="123"/>
      <c r="D316" s="123"/>
      <c r="E316" s="123"/>
    </row>
    <row r="317" customFormat="false" ht="18.45" hidden="false" customHeight="true" outlineLevel="0" collapsed="false">
      <c r="A317" s="123"/>
      <c r="B317" s="123"/>
      <c r="C317" s="123"/>
      <c r="D317" s="123"/>
      <c r="E317" s="123"/>
    </row>
    <row r="318" customFormat="false" ht="18.45" hidden="false" customHeight="true" outlineLevel="0" collapsed="false">
      <c r="A318" s="123"/>
      <c r="B318" s="123"/>
      <c r="C318" s="123"/>
      <c r="D318" s="123"/>
      <c r="E318" s="123"/>
    </row>
    <row r="319" customFormat="false" ht="18.45" hidden="false" customHeight="true" outlineLevel="0" collapsed="false">
      <c r="A319" s="123"/>
      <c r="B319" s="123"/>
      <c r="C319" s="123"/>
      <c r="D319" s="123"/>
      <c r="E319" s="123"/>
    </row>
    <row r="320" customFormat="false" ht="18.45" hidden="false" customHeight="true" outlineLevel="0" collapsed="false">
      <c r="A320" s="123"/>
      <c r="B320" s="123"/>
      <c r="C320" s="123"/>
      <c r="D320" s="123"/>
      <c r="E320" s="123"/>
    </row>
    <row r="321" customFormat="false" ht="18.45" hidden="false" customHeight="true" outlineLevel="0" collapsed="false">
      <c r="A321" s="123"/>
      <c r="B321" s="123"/>
      <c r="C321" s="123"/>
      <c r="D321" s="123"/>
      <c r="E321" s="123"/>
    </row>
    <row r="322" customFormat="false" ht="18.45" hidden="false" customHeight="true" outlineLevel="0" collapsed="false">
      <c r="A322" s="123"/>
      <c r="B322" s="123"/>
      <c r="C322" s="123"/>
      <c r="D322" s="123"/>
      <c r="E322" s="123"/>
    </row>
    <row r="323" customFormat="false" ht="18.45" hidden="false" customHeight="true" outlineLevel="0" collapsed="false">
      <c r="A323" s="123"/>
      <c r="B323" s="123"/>
      <c r="C323" s="123"/>
      <c r="D323" s="123"/>
      <c r="E323" s="123"/>
    </row>
    <row r="324" customFormat="false" ht="18.45" hidden="false" customHeight="true" outlineLevel="0" collapsed="false">
      <c r="A324" s="123"/>
      <c r="B324" s="123"/>
      <c r="C324" s="123"/>
      <c r="D324" s="123"/>
      <c r="E324" s="123"/>
    </row>
    <row r="325" customFormat="false" ht="18.45" hidden="false" customHeight="true" outlineLevel="0" collapsed="false">
      <c r="A325" s="123"/>
      <c r="B325" s="123"/>
      <c r="C325" s="123"/>
      <c r="D325" s="123"/>
      <c r="E325" s="123"/>
    </row>
    <row r="326" customFormat="false" ht="18.45" hidden="false" customHeight="true" outlineLevel="0" collapsed="false">
      <c r="A326" s="123"/>
      <c r="B326" s="123"/>
      <c r="C326" s="123"/>
      <c r="D326" s="123"/>
      <c r="E326" s="123"/>
    </row>
    <row r="327" customFormat="false" ht="18.45" hidden="false" customHeight="true" outlineLevel="0" collapsed="false">
      <c r="A327" s="123"/>
      <c r="B327" s="123"/>
      <c r="C327" s="123"/>
      <c r="D327" s="123"/>
      <c r="E327" s="123"/>
    </row>
    <row r="328" customFormat="false" ht="18.45" hidden="false" customHeight="true" outlineLevel="0" collapsed="false">
      <c r="A328" s="123"/>
      <c r="B328" s="123"/>
      <c r="C328" s="123"/>
      <c r="D328" s="123"/>
      <c r="E328" s="123"/>
    </row>
    <row r="329" customFormat="false" ht="18.45" hidden="false" customHeight="true" outlineLevel="0" collapsed="false">
      <c r="A329" s="123"/>
      <c r="B329" s="123"/>
      <c r="C329" s="123"/>
      <c r="D329" s="123"/>
      <c r="E329" s="123"/>
    </row>
    <row r="330" customFormat="false" ht="18.45" hidden="false" customHeight="true" outlineLevel="0" collapsed="false">
      <c r="A330" s="123"/>
      <c r="B330" s="123"/>
      <c r="C330" s="123"/>
      <c r="D330" s="123"/>
      <c r="E330" s="123"/>
    </row>
    <row r="331" customFormat="false" ht="18.45" hidden="false" customHeight="true" outlineLevel="0" collapsed="false">
      <c r="A331" s="123"/>
      <c r="B331" s="123"/>
      <c r="C331" s="123"/>
      <c r="D331" s="123"/>
      <c r="E331" s="123"/>
    </row>
    <row r="332" customFormat="false" ht="18.45" hidden="false" customHeight="true" outlineLevel="0" collapsed="false">
      <c r="A332" s="123"/>
      <c r="B332" s="123"/>
      <c r="C332" s="123"/>
      <c r="D332" s="123"/>
      <c r="E332" s="123"/>
    </row>
    <row r="333" customFormat="false" ht="18.45" hidden="false" customHeight="true" outlineLevel="0" collapsed="false">
      <c r="A333" s="123"/>
      <c r="B333" s="123"/>
      <c r="C333" s="123"/>
      <c r="D333" s="123"/>
      <c r="E333" s="123"/>
    </row>
    <row r="334" customFormat="false" ht="18.45" hidden="false" customHeight="true" outlineLevel="0" collapsed="false">
      <c r="A334" s="123"/>
      <c r="B334" s="123"/>
      <c r="C334" s="123"/>
      <c r="D334" s="123"/>
      <c r="E334" s="123"/>
    </row>
    <row r="335" customFormat="false" ht="18.45" hidden="false" customHeight="true" outlineLevel="0" collapsed="false">
      <c r="A335" s="123"/>
      <c r="B335" s="123"/>
      <c r="C335" s="123"/>
      <c r="D335" s="123"/>
      <c r="E335" s="123"/>
    </row>
    <row r="336" customFormat="false" ht="18.45" hidden="false" customHeight="true" outlineLevel="0" collapsed="false">
      <c r="A336" s="123"/>
      <c r="B336" s="123"/>
      <c r="C336" s="123"/>
      <c r="D336" s="123"/>
      <c r="E336" s="123"/>
    </row>
    <row r="337" customFormat="false" ht="18.45" hidden="false" customHeight="true" outlineLevel="0" collapsed="false">
      <c r="A337" s="123"/>
      <c r="B337" s="123"/>
      <c r="C337" s="123"/>
      <c r="D337" s="123"/>
      <c r="E337" s="123"/>
    </row>
    <row r="338" customFormat="false" ht="18.45" hidden="false" customHeight="true" outlineLevel="0" collapsed="false">
      <c r="A338" s="123"/>
      <c r="B338" s="123"/>
      <c r="C338" s="123"/>
      <c r="D338" s="123"/>
      <c r="E338" s="123"/>
    </row>
    <row r="339" customFormat="false" ht="18.45" hidden="false" customHeight="true" outlineLevel="0" collapsed="false">
      <c r="A339" s="123"/>
      <c r="B339" s="123"/>
      <c r="C339" s="123"/>
      <c r="D339" s="123"/>
      <c r="E339" s="123"/>
    </row>
    <row r="340" customFormat="false" ht="18.45" hidden="false" customHeight="true" outlineLevel="0" collapsed="false">
      <c r="A340" s="123"/>
      <c r="B340" s="123"/>
      <c r="C340" s="123"/>
      <c r="D340" s="123"/>
      <c r="E340" s="123"/>
    </row>
    <row r="341" customFormat="false" ht="18.45" hidden="false" customHeight="true" outlineLevel="0" collapsed="false">
      <c r="A341" s="123"/>
      <c r="B341" s="123"/>
      <c r="C341" s="123"/>
      <c r="D341" s="123"/>
      <c r="E341" s="123"/>
    </row>
    <row r="342" customFormat="false" ht="18.45" hidden="false" customHeight="true" outlineLevel="0" collapsed="false">
      <c r="A342" s="123"/>
      <c r="B342" s="123"/>
      <c r="C342" s="123"/>
      <c r="D342" s="123"/>
      <c r="E342" s="123"/>
    </row>
    <row r="343" customFormat="false" ht="18.45" hidden="false" customHeight="true" outlineLevel="0" collapsed="false">
      <c r="A343" s="123"/>
      <c r="B343" s="123"/>
      <c r="C343" s="123"/>
      <c r="D343" s="123"/>
      <c r="E343" s="123"/>
    </row>
    <row r="344" customFormat="false" ht="18.45" hidden="false" customHeight="true" outlineLevel="0" collapsed="false">
      <c r="A344" s="123"/>
      <c r="B344" s="123"/>
      <c r="C344" s="123"/>
      <c r="D344" s="123"/>
      <c r="E344" s="123"/>
    </row>
    <row r="345" customFormat="false" ht="18.45" hidden="false" customHeight="true" outlineLevel="0" collapsed="false">
      <c r="A345" s="123"/>
      <c r="B345" s="123"/>
      <c r="C345" s="123"/>
      <c r="D345" s="123"/>
      <c r="E345" s="123"/>
    </row>
    <row r="346" customFormat="false" ht="18.45" hidden="false" customHeight="true" outlineLevel="0" collapsed="false">
      <c r="A346" s="123"/>
      <c r="B346" s="123"/>
      <c r="C346" s="123"/>
      <c r="D346" s="123"/>
      <c r="E346" s="123"/>
    </row>
    <row r="347" customFormat="false" ht="18.45" hidden="false" customHeight="true" outlineLevel="0" collapsed="false">
      <c r="A347" s="123"/>
      <c r="B347" s="123"/>
      <c r="C347" s="123"/>
      <c r="D347" s="123"/>
      <c r="E347" s="123"/>
    </row>
    <row r="348" customFormat="false" ht="18.45" hidden="false" customHeight="true" outlineLevel="0" collapsed="false">
      <c r="A348" s="123"/>
      <c r="B348" s="123"/>
      <c r="C348" s="123"/>
      <c r="D348" s="123"/>
      <c r="E348" s="123"/>
    </row>
    <row r="349" customFormat="false" ht="18.45" hidden="false" customHeight="true" outlineLevel="0" collapsed="false">
      <c r="A349" s="123"/>
      <c r="B349" s="123"/>
      <c r="C349" s="123"/>
      <c r="D349" s="123"/>
      <c r="E349" s="123"/>
    </row>
    <row r="350" customFormat="false" ht="18.45" hidden="false" customHeight="true" outlineLevel="0" collapsed="false">
      <c r="A350" s="123"/>
      <c r="B350" s="123"/>
      <c r="C350" s="123"/>
      <c r="D350" s="123"/>
      <c r="E350" s="123"/>
    </row>
    <row r="351" customFormat="false" ht="18.45" hidden="false" customHeight="true" outlineLevel="0" collapsed="false">
      <c r="A351" s="123"/>
      <c r="B351" s="123"/>
      <c r="C351" s="123"/>
      <c r="D351" s="123"/>
      <c r="E351" s="123"/>
    </row>
    <row r="352" customFormat="false" ht="18.45" hidden="false" customHeight="true" outlineLevel="0" collapsed="false">
      <c r="A352" s="123"/>
      <c r="B352" s="123"/>
      <c r="C352" s="123"/>
      <c r="D352" s="123"/>
      <c r="E352" s="123"/>
    </row>
    <row r="353" customFormat="false" ht="18.45" hidden="false" customHeight="true" outlineLevel="0" collapsed="false">
      <c r="A353" s="123"/>
      <c r="B353" s="123"/>
      <c r="C353" s="123"/>
      <c r="D353" s="123"/>
      <c r="E353" s="123"/>
    </row>
    <row r="354" customFormat="false" ht="18.45" hidden="false" customHeight="true" outlineLevel="0" collapsed="false">
      <c r="A354" s="123"/>
      <c r="B354" s="123"/>
      <c r="C354" s="123"/>
      <c r="D354" s="123"/>
      <c r="E354" s="123"/>
    </row>
    <row r="355" customFormat="false" ht="18.45" hidden="false" customHeight="true" outlineLevel="0" collapsed="false">
      <c r="A355" s="123"/>
      <c r="B355" s="123"/>
      <c r="C355" s="123"/>
      <c r="D355" s="123"/>
      <c r="E355" s="123"/>
    </row>
    <row r="356" customFormat="false" ht="18.45" hidden="false" customHeight="true" outlineLevel="0" collapsed="false">
      <c r="A356" s="123"/>
      <c r="B356" s="123"/>
      <c r="C356" s="123"/>
      <c r="D356" s="123"/>
      <c r="E356" s="123"/>
    </row>
    <row r="357" customFormat="false" ht="18.45" hidden="false" customHeight="true" outlineLevel="0" collapsed="false">
      <c r="A357" s="123"/>
      <c r="B357" s="123"/>
      <c r="C357" s="123"/>
      <c r="D357" s="123"/>
      <c r="E357" s="123"/>
    </row>
    <row r="358" customFormat="false" ht="18.45" hidden="false" customHeight="true" outlineLevel="0" collapsed="false">
      <c r="A358" s="123"/>
      <c r="B358" s="123"/>
      <c r="C358" s="123"/>
      <c r="D358" s="123"/>
      <c r="E358" s="123"/>
    </row>
    <row r="359" customFormat="false" ht="18.45" hidden="false" customHeight="true" outlineLevel="0" collapsed="false">
      <c r="A359" s="123"/>
      <c r="B359" s="123"/>
      <c r="C359" s="123"/>
      <c r="D359" s="123"/>
      <c r="E359" s="123"/>
    </row>
    <row r="360" customFormat="false" ht="18.45" hidden="false" customHeight="true" outlineLevel="0" collapsed="false">
      <c r="A360" s="123"/>
      <c r="B360" s="123"/>
      <c r="C360" s="123"/>
      <c r="D360" s="123"/>
      <c r="E360" s="123"/>
    </row>
    <row r="361" customFormat="false" ht="18.45" hidden="false" customHeight="true" outlineLevel="0" collapsed="false">
      <c r="A361" s="123"/>
      <c r="B361" s="123"/>
      <c r="C361" s="123"/>
      <c r="D361" s="123"/>
      <c r="E361" s="123"/>
    </row>
    <row r="362" customFormat="false" ht="18.45" hidden="false" customHeight="true" outlineLevel="0" collapsed="false">
      <c r="A362" s="123"/>
      <c r="B362" s="123"/>
      <c r="C362" s="123"/>
      <c r="D362" s="123"/>
      <c r="E362" s="123"/>
    </row>
    <row r="363" customFormat="false" ht="18.45" hidden="false" customHeight="true" outlineLevel="0" collapsed="false">
      <c r="A363" s="123"/>
      <c r="B363" s="123"/>
      <c r="C363" s="123"/>
      <c r="D363" s="123"/>
      <c r="E363" s="123"/>
    </row>
    <row r="364" customFormat="false" ht="18.45" hidden="false" customHeight="true" outlineLevel="0" collapsed="false">
      <c r="A364" s="123"/>
      <c r="B364" s="123"/>
      <c r="C364" s="123"/>
      <c r="D364" s="123"/>
      <c r="E364" s="123"/>
    </row>
    <row r="365" customFormat="false" ht="18.45" hidden="false" customHeight="true" outlineLevel="0" collapsed="false">
      <c r="A365" s="123"/>
      <c r="B365" s="123"/>
      <c r="C365" s="123"/>
      <c r="D365" s="123"/>
      <c r="E365" s="123"/>
    </row>
    <row r="366" customFormat="false" ht="18.45" hidden="false" customHeight="true" outlineLevel="0" collapsed="false">
      <c r="A366" s="123"/>
      <c r="B366" s="123"/>
      <c r="C366" s="123"/>
      <c r="D366" s="123"/>
      <c r="E366" s="123"/>
    </row>
    <row r="367" customFormat="false" ht="18.45" hidden="false" customHeight="true" outlineLevel="0" collapsed="false">
      <c r="A367" s="123"/>
      <c r="B367" s="123"/>
      <c r="C367" s="123"/>
      <c r="D367" s="123"/>
      <c r="E367" s="123"/>
    </row>
    <row r="368" customFormat="false" ht="18.45" hidden="false" customHeight="true" outlineLevel="0" collapsed="false">
      <c r="A368" s="123"/>
      <c r="B368" s="123"/>
      <c r="C368" s="123"/>
      <c r="D368" s="123"/>
      <c r="E368" s="123"/>
    </row>
    <row r="369" customFormat="false" ht="18.45" hidden="false" customHeight="true" outlineLevel="0" collapsed="false">
      <c r="A369" s="123"/>
      <c r="B369" s="123"/>
      <c r="C369" s="123"/>
      <c r="D369" s="123"/>
      <c r="E369" s="123"/>
    </row>
    <row r="370" customFormat="false" ht="18.45" hidden="false" customHeight="true" outlineLevel="0" collapsed="false">
      <c r="A370" s="123"/>
      <c r="B370" s="123"/>
      <c r="C370" s="123"/>
      <c r="D370" s="123"/>
      <c r="E370" s="123"/>
    </row>
    <row r="371" customFormat="false" ht="18.45" hidden="false" customHeight="true" outlineLevel="0" collapsed="false">
      <c r="A371" s="123"/>
      <c r="B371" s="123"/>
      <c r="C371" s="123"/>
      <c r="D371" s="123"/>
      <c r="E371" s="123"/>
    </row>
    <row r="372" customFormat="false" ht="18.45" hidden="false" customHeight="true" outlineLevel="0" collapsed="false">
      <c r="A372" s="123"/>
      <c r="B372" s="123"/>
      <c r="C372" s="123"/>
      <c r="D372" s="123"/>
      <c r="E372" s="123"/>
    </row>
    <row r="373" customFormat="false" ht="18.45" hidden="false" customHeight="true" outlineLevel="0" collapsed="false">
      <c r="A373" s="123"/>
      <c r="B373" s="123"/>
      <c r="C373" s="123"/>
      <c r="D373" s="123"/>
      <c r="E373" s="123"/>
    </row>
    <row r="374" customFormat="false" ht="18.45" hidden="false" customHeight="true" outlineLevel="0" collapsed="false">
      <c r="A374" s="123"/>
      <c r="B374" s="123"/>
      <c r="C374" s="123"/>
      <c r="D374" s="123"/>
      <c r="E374" s="123"/>
    </row>
    <row r="375" customFormat="false" ht="18.45" hidden="false" customHeight="true" outlineLevel="0" collapsed="false">
      <c r="A375" s="123"/>
      <c r="B375" s="123"/>
      <c r="C375" s="123"/>
      <c r="D375" s="123"/>
      <c r="E375" s="123"/>
    </row>
    <row r="376" customFormat="false" ht="18.45" hidden="false" customHeight="true" outlineLevel="0" collapsed="false">
      <c r="A376" s="123"/>
      <c r="B376" s="123"/>
      <c r="C376" s="123"/>
      <c r="D376" s="123"/>
      <c r="E376" s="123"/>
    </row>
    <row r="377" customFormat="false" ht="18.45" hidden="false" customHeight="true" outlineLevel="0" collapsed="false">
      <c r="A377" s="123"/>
      <c r="B377" s="123"/>
      <c r="C377" s="123"/>
      <c r="D377" s="123"/>
      <c r="E377" s="123"/>
    </row>
    <row r="378" customFormat="false" ht="18.45" hidden="false" customHeight="true" outlineLevel="0" collapsed="false">
      <c r="A378" s="123"/>
      <c r="B378" s="123"/>
      <c r="C378" s="123"/>
      <c r="D378" s="123"/>
      <c r="E378" s="123"/>
    </row>
    <row r="379" customFormat="false" ht="18.45" hidden="false" customHeight="true" outlineLevel="0" collapsed="false">
      <c r="A379" s="123"/>
      <c r="B379" s="123"/>
      <c r="C379" s="123"/>
      <c r="D379" s="123"/>
      <c r="E379" s="123"/>
    </row>
    <row r="380" customFormat="false" ht="18.45" hidden="false" customHeight="true" outlineLevel="0" collapsed="false">
      <c r="A380" s="123"/>
      <c r="B380" s="123"/>
      <c r="C380" s="123"/>
      <c r="D380" s="123"/>
      <c r="E380" s="123"/>
    </row>
  </sheetData>
  <mergeCells count="60">
    <mergeCell ref="A1:C5"/>
    <mergeCell ref="D1:I2"/>
    <mergeCell ref="D3:I3"/>
    <mergeCell ref="D4:I4"/>
    <mergeCell ref="D5:I5"/>
    <mergeCell ref="A6:A8"/>
    <mergeCell ref="B6:B8"/>
    <mergeCell ref="C6:C8"/>
    <mergeCell ref="D6:D8"/>
    <mergeCell ref="E6:E8"/>
    <mergeCell ref="F6:F8"/>
    <mergeCell ref="G6:G8"/>
    <mergeCell ref="I6:I8"/>
    <mergeCell ref="B9:H9"/>
    <mergeCell ref="B10:H10"/>
    <mergeCell ref="A17:I17"/>
    <mergeCell ref="B18:H18"/>
    <mergeCell ref="A23:I23"/>
    <mergeCell ref="B24:H24"/>
    <mergeCell ref="B25:H25"/>
    <mergeCell ref="B34:H34"/>
    <mergeCell ref="B37:H37"/>
    <mergeCell ref="B38:H38"/>
    <mergeCell ref="B49:H49"/>
    <mergeCell ref="B54:H54"/>
    <mergeCell ref="A59:I59"/>
    <mergeCell ref="B60:H60"/>
    <mergeCell ref="B66:G66"/>
    <mergeCell ref="B67:H67"/>
    <mergeCell ref="A69:I69"/>
    <mergeCell ref="B70:H70"/>
    <mergeCell ref="A76:I76"/>
    <mergeCell ref="B77:H77"/>
    <mergeCell ref="B83:G83"/>
    <mergeCell ref="B90:H90"/>
    <mergeCell ref="A106:I106"/>
    <mergeCell ref="B107:H107"/>
    <mergeCell ref="B108:H108"/>
    <mergeCell ref="A112:I112"/>
    <mergeCell ref="B113:H113"/>
    <mergeCell ref="A120:I120"/>
    <mergeCell ref="B121:H121"/>
    <mergeCell ref="A129:I129"/>
    <mergeCell ref="B130:H130"/>
    <mergeCell ref="A134:I134"/>
    <mergeCell ref="B135:H135"/>
    <mergeCell ref="B136:H136"/>
    <mergeCell ref="A138:I138"/>
    <mergeCell ref="B139:H139"/>
    <mergeCell ref="A150:I150"/>
    <mergeCell ref="B151:H151"/>
    <mergeCell ref="A154:I154"/>
    <mergeCell ref="B155:H155"/>
    <mergeCell ref="A159:I159"/>
    <mergeCell ref="B160:H160"/>
    <mergeCell ref="B167:H167"/>
    <mergeCell ref="A170:H170"/>
    <mergeCell ref="A172:I172"/>
    <mergeCell ref="A173:I173"/>
    <mergeCell ref="A174:I174"/>
  </mergeCells>
  <printOptions headings="false" gridLines="false" gridLinesSet="true" horizontalCentered="false" verticalCentered="false"/>
  <pageMargins left="0.39375" right="0.39375" top="0.63125" bottom="0.63125" header="0.39375" footer="0.39375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G60"/>
  <sheetViews>
    <sheetView showFormulas="false" showGridLines="true" showRowColHeaders="true" showZeros="fals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2" min="2" style="129" width="26.98"/>
    <col collapsed="false" customWidth="true" hidden="false" outlineLevel="0" max="3" min="3" style="0" width="21.13"/>
    <col collapsed="false" customWidth="true" hidden="false" outlineLevel="0" max="5" min="4" style="0" width="30.74"/>
    <col collapsed="false" customWidth="true" hidden="false" outlineLevel="0" max="6" min="6" style="0" width="30.87"/>
    <col collapsed="false" customWidth="true" hidden="false" outlineLevel="0" max="9" min="7" style="0" width="30.59"/>
  </cols>
  <sheetData>
    <row r="1" customFormat="false" ht="31.5" hidden="false" customHeight="true" outlineLevel="0" collapsed="false">
      <c r="A1" s="130"/>
      <c r="B1" s="130"/>
      <c r="C1" s="131" t="s">
        <v>480</v>
      </c>
      <c r="D1" s="131"/>
      <c r="E1" s="131"/>
      <c r="F1" s="131"/>
      <c r="G1" s="131"/>
      <c r="H1" s="131"/>
      <c r="I1" s="131"/>
    </row>
    <row r="2" customFormat="false" ht="3.75" hidden="false" customHeight="true" outlineLevel="0" collapsed="false">
      <c r="A2" s="130"/>
      <c r="B2" s="130"/>
      <c r="C2" s="132"/>
      <c r="D2" s="133"/>
      <c r="E2" s="133"/>
      <c r="F2" s="133"/>
      <c r="G2" s="133"/>
      <c r="H2" s="133"/>
      <c r="I2" s="133"/>
    </row>
    <row r="3" customFormat="false" ht="45.5" hidden="false" customHeight="true" outlineLevel="0" collapsed="false">
      <c r="A3" s="130"/>
      <c r="B3" s="130"/>
      <c r="C3" s="134" t="s">
        <v>0</v>
      </c>
      <c r="D3" s="134"/>
      <c r="E3" s="134"/>
      <c r="F3" s="134"/>
      <c r="G3" s="134"/>
      <c r="H3" s="134"/>
      <c r="I3" s="134"/>
    </row>
    <row r="4" customFormat="false" ht="15" hidden="false" customHeight="false" outlineLevel="0" collapsed="false">
      <c r="A4" s="135"/>
      <c r="B4" s="136"/>
      <c r="C4" s="137"/>
      <c r="D4" s="137"/>
      <c r="E4" s="137"/>
      <c r="F4" s="137"/>
      <c r="G4" s="137"/>
      <c r="H4" s="137"/>
      <c r="I4" s="137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</row>
    <row r="5" customFormat="false" ht="22.35" hidden="false" customHeight="true" outlineLevel="0" collapsed="false">
      <c r="A5" s="139" t="s">
        <v>481</v>
      </c>
      <c r="B5" s="139"/>
      <c r="C5" s="139"/>
      <c r="D5" s="139"/>
      <c r="E5" s="139"/>
      <c r="F5" s="139"/>
      <c r="G5" s="139"/>
      <c r="H5" s="139"/>
      <c r="I5" s="137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</row>
    <row r="6" customFormat="false" ht="22.5" hidden="false" customHeight="true" outlineLevel="0" collapsed="false">
      <c r="A6" s="140" t="s">
        <v>3</v>
      </c>
      <c r="B6" s="141" t="s">
        <v>482</v>
      </c>
      <c r="C6" s="142" t="s">
        <v>483</v>
      </c>
      <c r="D6" s="142" t="s">
        <v>484</v>
      </c>
      <c r="E6" s="142" t="s">
        <v>485</v>
      </c>
      <c r="F6" s="142" t="s">
        <v>486</v>
      </c>
      <c r="G6" s="142" t="s">
        <v>487</v>
      </c>
      <c r="H6" s="142" t="s">
        <v>488</v>
      </c>
      <c r="I6" s="142" t="s">
        <v>489</v>
      </c>
    </row>
    <row r="7" customFormat="false" ht="20.25" hidden="false" customHeight="true" outlineLevel="0" collapsed="false">
      <c r="A7" s="140"/>
      <c r="B7" s="141"/>
      <c r="C7" s="143" t="s">
        <v>490</v>
      </c>
      <c r="D7" s="143" t="s">
        <v>491</v>
      </c>
      <c r="E7" s="143" t="s">
        <v>491</v>
      </c>
      <c r="F7" s="143" t="s">
        <v>491</v>
      </c>
      <c r="G7" s="143" t="s">
        <v>491</v>
      </c>
      <c r="H7" s="143" t="s">
        <v>491</v>
      </c>
      <c r="I7" s="143" t="s">
        <v>491</v>
      </c>
    </row>
    <row r="8" customFormat="false" ht="18" hidden="false" customHeight="true" outlineLevel="0" collapsed="false">
      <c r="A8" s="144" t="n">
        <v>1</v>
      </c>
      <c r="B8" s="145" t="str">
        <f aca="false">'Orçamento - Elizabeth Abrahão'!B9</f>
        <v>SERVIÇOS PRELIMINARES</v>
      </c>
      <c r="C8" s="146" t="n">
        <f aca="false">C10/$C$48</f>
        <v>0.0631911351875727</v>
      </c>
      <c r="D8" s="147" t="n">
        <v>1</v>
      </c>
      <c r="E8" s="147"/>
      <c r="F8" s="147"/>
      <c r="G8" s="147"/>
      <c r="H8" s="147"/>
      <c r="I8" s="147"/>
    </row>
    <row r="9" customFormat="false" ht="7.5" hidden="false" customHeight="true" outlineLevel="0" collapsed="false">
      <c r="A9" s="144"/>
      <c r="B9" s="145"/>
      <c r="C9" s="148"/>
      <c r="D9" s="149"/>
      <c r="E9" s="150"/>
      <c r="F9" s="150"/>
      <c r="G9" s="150"/>
      <c r="H9" s="150"/>
      <c r="I9" s="150"/>
    </row>
    <row r="10" customFormat="false" ht="20.1" hidden="false" customHeight="true" outlineLevel="0" collapsed="false">
      <c r="A10" s="144"/>
      <c r="B10" s="145"/>
      <c r="C10" s="151" t="n">
        <f aca="false">'Orçamento - Elizabeth Abrahão'!I9</f>
        <v>40537.39</v>
      </c>
      <c r="D10" s="152" t="n">
        <f aca="false">D8*$C$10</f>
        <v>40537.39</v>
      </c>
      <c r="E10" s="152"/>
      <c r="F10" s="152"/>
      <c r="G10" s="152"/>
      <c r="H10" s="152"/>
      <c r="I10" s="152"/>
    </row>
    <row r="11" customFormat="false" ht="15" hidden="false" customHeight="true" outlineLevel="0" collapsed="false">
      <c r="A11" s="144" t="n">
        <v>2</v>
      </c>
      <c r="B11" s="153" t="str">
        <f aca="false">'Orçamento - Elizabeth Abrahão'!B24</f>
        <v>DEMOLIÇÕES</v>
      </c>
      <c r="C11" s="148" t="n">
        <f aca="false">C13/$C$48</f>
        <v>0.0093053300742857</v>
      </c>
      <c r="D11" s="154" t="s">
        <v>492</v>
      </c>
      <c r="E11" s="154"/>
      <c r="F11" s="154"/>
      <c r="G11" s="154"/>
      <c r="H11" s="154"/>
      <c r="I11" s="154"/>
    </row>
    <row r="12" customFormat="false" ht="7.5" hidden="false" customHeight="true" outlineLevel="0" collapsed="false">
      <c r="A12" s="144"/>
      <c r="B12" s="153"/>
      <c r="C12" s="155"/>
      <c r="D12" s="149"/>
      <c r="E12" s="150"/>
      <c r="F12" s="150"/>
      <c r="G12" s="150"/>
      <c r="H12" s="150"/>
      <c r="I12" s="150"/>
    </row>
    <row r="13" customFormat="false" ht="17.25" hidden="false" customHeight="true" outlineLevel="0" collapsed="false">
      <c r="A13" s="144"/>
      <c r="B13" s="153"/>
      <c r="C13" s="156" t="n">
        <f aca="false">'Orçamento - Elizabeth Abrahão'!I24</f>
        <v>5969.41</v>
      </c>
      <c r="D13" s="157" t="n">
        <f aca="false">C13</f>
        <v>5969.41</v>
      </c>
      <c r="E13" s="157"/>
      <c r="F13" s="157"/>
      <c r="G13" s="157"/>
      <c r="H13" s="157"/>
      <c r="I13" s="157"/>
    </row>
    <row r="14" customFormat="false" ht="15" hidden="false" customHeight="true" outlineLevel="0" collapsed="false">
      <c r="A14" s="144" t="n">
        <v>3</v>
      </c>
      <c r="B14" s="153" t="str">
        <f aca="false">'Orçamento - Elizabeth Abrahão'!B37</f>
        <v>ESTRUTURA</v>
      </c>
      <c r="C14" s="148" t="n">
        <f aca="false">C16/$C$48</f>
        <v>0.132668977256243</v>
      </c>
      <c r="D14" s="150" t="n">
        <v>0.4</v>
      </c>
      <c r="E14" s="150" t="n">
        <v>0.6</v>
      </c>
      <c r="F14" s="150"/>
      <c r="G14" s="154"/>
      <c r="H14" s="154"/>
      <c r="I14" s="154"/>
    </row>
    <row r="15" customFormat="false" ht="7.5" hidden="false" customHeight="true" outlineLevel="0" collapsed="false">
      <c r="A15" s="144"/>
      <c r="B15" s="153"/>
      <c r="C15" s="155"/>
      <c r="D15" s="149"/>
      <c r="E15" s="149"/>
      <c r="F15" s="150"/>
      <c r="G15" s="150"/>
      <c r="H15" s="150"/>
      <c r="I15" s="150"/>
    </row>
    <row r="16" customFormat="false" ht="17.25" hidden="false" customHeight="true" outlineLevel="0" collapsed="false">
      <c r="A16" s="144"/>
      <c r="B16" s="153"/>
      <c r="C16" s="155" t="n">
        <f aca="false">'Orçamento - Elizabeth Abrahão'!I37</f>
        <v>85107.73</v>
      </c>
      <c r="D16" s="158" t="n">
        <f aca="false">D14*$C16</f>
        <v>34043.092</v>
      </c>
      <c r="E16" s="158" t="n">
        <f aca="false">E14*$C16</f>
        <v>51064.638</v>
      </c>
      <c r="F16" s="158"/>
      <c r="G16" s="157"/>
      <c r="H16" s="157"/>
      <c r="I16" s="157"/>
    </row>
    <row r="17" customFormat="false" ht="17.25" hidden="false" customHeight="true" outlineLevel="0" collapsed="false">
      <c r="A17" s="144" t="n">
        <v>4</v>
      </c>
      <c r="B17" s="153" t="str">
        <f aca="false">'Orçamento - Elizabeth Abrahão'!B54</f>
        <v>ALVENARIA</v>
      </c>
      <c r="C17" s="148" t="n">
        <f aca="false">C19/$C$48</f>
        <v>0.129563558085137</v>
      </c>
      <c r="D17" s="150"/>
      <c r="E17" s="150" t="n">
        <v>0.5</v>
      </c>
      <c r="F17" s="150" t="n">
        <v>0.5</v>
      </c>
      <c r="G17" s="150"/>
      <c r="H17" s="150"/>
      <c r="I17" s="150"/>
    </row>
    <row r="18" customFormat="false" ht="7.5" hidden="false" customHeight="true" outlineLevel="0" collapsed="false">
      <c r="A18" s="144"/>
      <c r="B18" s="153"/>
      <c r="C18" s="155"/>
      <c r="D18" s="150"/>
      <c r="E18" s="149"/>
      <c r="F18" s="149"/>
      <c r="G18" s="150"/>
      <c r="H18" s="150"/>
      <c r="I18" s="150"/>
    </row>
    <row r="19" customFormat="false" ht="21" hidden="false" customHeight="true" outlineLevel="0" collapsed="false">
      <c r="A19" s="144"/>
      <c r="B19" s="153"/>
      <c r="C19" s="156" t="n">
        <f aca="false">'Orçamento - Elizabeth Abrahão'!I54</f>
        <v>83115.59</v>
      </c>
      <c r="D19" s="158"/>
      <c r="E19" s="158" t="n">
        <f aca="false">E17*$C19</f>
        <v>41557.795</v>
      </c>
      <c r="F19" s="158" t="n">
        <f aca="false">F17*$C19</f>
        <v>41557.795</v>
      </c>
      <c r="G19" s="158" t="n">
        <f aca="false">G17*$C19</f>
        <v>0</v>
      </c>
      <c r="H19" s="158" t="n">
        <f aca="false">H17*$C19</f>
        <v>0</v>
      </c>
      <c r="I19" s="158" t="n">
        <f aca="false">I17*$C19</f>
        <v>0</v>
      </c>
    </row>
    <row r="20" customFormat="false" ht="15" hidden="false" customHeight="true" outlineLevel="0" collapsed="false">
      <c r="A20" s="144" t="n">
        <v>5</v>
      </c>
      <c r="B20" s="153" t="str">
        <f aca="false">'Orçamento - Elizabeth Abrahão'!B60</f>
        <v>COBERTURA</v>
      </c>
      <c r="C20" s="148" t="n">
        <f aca="false">C22/$C$48</f>
        <v>0.147154303139754</v>
      </c>
      <c r="D20" s="159"/>
      <c r="E20" s="159"/>
      <c r="F20" s="159"/>
      <c r="G20" s="154" t="n">
        <v>0.5</v>
      </c>
      <c r="H20" s="154" t="n">
        <v>0.5</v>
      </c>
      <c r="I20" s="154"/>
    </row>
    <row r="21" customFormat="false" ht="7.5" hidden="false" customHeight="true" outlineLevel="0" collapsed="false">
      <c r="A21" s="144"/>
      <c r="B21" s="153"/>
      <c r="C21" s="155"/>
      <c r="D21" s="150"/>
      <c r="E21" s="150"/>
      <c r="F21" s="150"/>
      <c r="G21" s="149"/>
      <c r="H21" s="149"/>
      <c r="I21" s="150"/>
    </row>
    <row r="22" customFormat="false" ht="17.25" hidden="false" customHeight="true" outlineLevel="0" collapsed="false">
      <c r="A22" s="144"/>
      <c r="B22" s="153"/>
      <c r="C22" s="156" t="n">
        <f aca="false">'Orçamento - Elizabeth Abrahão'!I60</f>
        <v>94400.13</v>
      </c>
      <c r="D22" s="158"/>
      <c r="E22" s="158"/>
      <c r="F22" s="157"/>
      <c r="G22" s="157" t="n">
        <f aca="false">G20*$C22</f>
        <v>47200.065</v>
      </c>
      <c r="H22" s="157" t="n">
        <f aca="false">H20*$C22</f>
        <v>47200.065</v>
      </c>
      <c r="I22" s="157"/>
    </row>
    <row r="23" customFormat="false" ht="15" hidden="false" customHeight="true" outlineLevel="0" collapsed="false">
      <c r="A23" s="144" t="n">
        <v>6</v>
      </c>
      <c r="B23" s="153" t="str">
        <f aca="false">'Orçamento - Elizabeth Abrahão'!B66</f>
        <v>REVESTIMENTOS</v>
      </c>
      <c r="C23" s="148" t="n">
        <f aca="false">C25/$C$48</f>
        <v>0.127697366618136</v>
      </c>
      <c r="D23" s="150"/>
      <c r="E23" s="159"/>
      <c r="F23" s="159"/>
      <c r="G23" s="154" t="n">
        <v>0.5</v>
      </c>
      <c r="H23" s="154" t="n">
        <v>0.5</v>
      </c>
      <c r="I23" s="154"/>
    </row>
    <row r="24" customFormat="false" ht="7.5" hidden="false" customHeight="true" outlineLevel="0" collapsed="false">
      <c r="A24" s="144"/>
      <c r="B24" s="153"/>
      <c r="C24" s="155"/>
      <c r="D24" s="150"/>
      <c r="E24" s="150"/>
      <c r="F24" s="150"/>
      <c r="G24" s="149"/>
      <c r="H24" s="149"/>
      <c r="I24" s="150"/>
    </row>
    <row r="25" customFormat="false" ht="17.25" hidden="false" customHeight="true" outlineLevel="0" collapsed="false">
      <c r="A25" s="144"/>
      <c r="B25" s="153"/>
      <c r="C25" s="155" t="n">
        <f aca="false">'Orçamento - Elizabeth Abrahão'!I66</f>
        <v>81918.42</v>
      </c>
      <c r="D25" s="158" t="n">
        <f aca="false">D23*$C25</f>
        <v>0</v>
      </c>
      <c r="E25" s="158"/>
      <c r="F25" s="157" t="n">
        <f aca="false">F23*$C25</f>
        <v>0</v>
      </c>
      <c r="G25" s="157" t="n">
        <f aca="false">G23*$C25</f>
        <v>40959.21</v>
      </c>
      <c r="H25" s="157" t="n">
        <f aca="false">H23*$C25</f>
        <v>40959.21</v>
      </c>
      <c r="I25" s="157"/>
    </row>
    <row r="26" customFormat="false" ht="15" hidden="false" customHeight="true" outlineLevel="0" collapsed="false">
      <c r="A26" s="144" t="n">
        <v>7</v>
      </c>
      <c r="B26" s="153" t="str">
        <f aca="false">'Orçamento - Elizabeth Abrahão'!B83</f>
        <v>ESQUADRIAS</v>
      </c>
      <c r="C26" s="148" t="n">
        <f aca="false">C28/$C$48</f>
        <v>0.0755659376791784</v>
      </c>
      <c r="D26" s="150"/>
      <c r="E26" s="150"/>
      <c r="F26" s="150" t="n">
        <v>0.7</v>
      </c>
      <c r="G26" s="150" t="n">
        <v>0.3</v>
      </c>
      <c r="H26" s="150"/>
      <c r="I26" s="150"/>
    </row>
    <row r="27" customFormat="false" ht="7.5" hidden="false" customHeight="true" outlineLevel="0" collapsed="false">
      <c r="A27" s="144"/>
      <c r="B27" s="153"/>
      <c r="C27" s="155"/>
      <c r="D27" s="150"/>
      <c r="E27" s="150"/>
      <c r="F27" s="149"/>
      <c r="G27" s="149"/>
      <c r="H27" s="150"/>
      <c r="I27" s="150"/>
    </row>
    <row r="28" customFormat="false" ht="17.25" hidden="false" customHeight="true" outlineLevel="0" collapsed="false">
      <c r="A28" s="144"/>
      <c r="B28" s="153"/>
      <c r="C28" s="155" t="n">
        <f aca="false">'Orçamento - Elizabeth Abrahão'!I83</f>
        <v>48475.88</v>
      </c>
      <c r="D28" s="158" t="n">
        <f aca="false">D26*$C28</f>
        <v>0</v>
      </c>
      <c r="E28" s="158"/>
      <c r="F28" s="158" t="n">
        <f aca="false">F26*$C28</f>
        <v>33933.116</v>
      </c>
      <c r="G28" s="158" t="n">
        <f aca="false">G26*$C28</f>
        <v>14542.764</v>
      </c>
      <c r="H28" s="158" t="n">
        <f aca="false">H26*$C28</f>
        <v>0</v>
      </c>
      <c r="I28" s="158" t="n">
        <f aca="false">I26*$C28</f>
        <v>0</v>
      </c>
    </row>
    <row r="29" customFormat="false" ht="17.25" hidden="false" customHeight="true" outlineLevel="0" collapsed="false">
      <c r="A29" s="144" t="n">
        <v>8</v>
      </c>
      <c r="B29" s="153" t="str">
        <f aca="false">'Orçamento - Elizabeth Abrahão'!B90</f>
        <v>COMPONENTES</v>
      </c>
      <c r="C29" s="148" t="n">
        <f aca="false">C31/$C$48</f>
        <v>0.0950841988015733</v>
      </c>
      <c r="D29" s="150"/>
      <c r="E29" s="150"/>
      <c r="F29" s="150"/>
      <c r="G29" s="150" t="n">
        <v>0.5</v>
      </c>
      <c r="H29" s="150" t="n">
        <v>0.5</v>
      </c>
      <c r="I29" s="150"/>
    </row>
    <row r="30" customFormat="false" ht="7.5" hidden="false" customHeight="true" outlineLevel="0" collapsed="false">
      <c r="A30" s="144"/>
      <c r="B30" s="153"/>
      <c r="C30" s="155"/>
      <c r="D30" s="150"/>
      <c r="E30" s="150"/>
      <c r="F30" s="150"/>
      <c r="G30" s="149"/>
      <c r="H30" s="149"/>
      <c r="I30" s="150"/>
    </row>
    <row r="31" customFormat="false" ht="21" hidden="false" customHeight="true" outlineLevel="0" collapsed="false">
      <c r="A31" s="144"/>
      <c r="B31" s="153"/>
      <c r="C31" s="155" t="n">
        <f aca="false">'Orçamento - Elizabeth Abrahão'!I90</f>
        <v>60996.93</v>
      </c>
      <c r="D31" s="158" t="n">
        <f aca="false">D29*$C31</f>
        <v>0</v>
      </c>
      <c r="E31" s="158"/>
      <c r="F31" s="158" t="n">
        <f aca="false">F29*$C31</f>
        <v>0</v>
      </c>
      <c r="G31" s="158" t="n">
        <f aca="false">G29*$C31</f>
        <v>30498.465</v>
      </c>
      <c r="H31" s="158" t="n">
        <f aca="false">H29*$C31</f>
        <v>30498.465</v>
      </c>
      <c r="I31" s="158"/>
    </row>
    <row r="32" customFormat="false" ht="17.25" hidden="false" customHeight="true" outlineLevel="0" collapsed="false">
      <c r="A32" s="144" t="n">
        <v>9</v>
      </c>
      <c r="B32" s="153" t="str">
        <f aca="false">'Orçamento - Elizabeth Abrahão'!B107</f>
        <v>HIDRÁULICA</v>
      </c>
      <c r="C32" s="148" t="n">
        <f aca="false">C34/$C$48</f>
        <v>0.0584201934833243</v>
      </c>
      <c r="D32" s="150" t="n">
        <v>0.4</v>
      </c>
      <c r="E32" s="150" t="n">
        <v>0.3</v>
      </c>
      <c r="F32" s="150" t="n">
        <v>0.3</v>
      </c>
      <c r="G32" s="150"/>
      <c r="H32" s="150"/>
      <c r="I32" s="150"/>
    </row>
    <row r="33" customFormat="false" ht="7.5" hidden="false" customHeight="true" outlineLevel="0" collapsed="false">
      <c r="A33" s="144"/>
      <c r="B33" s="153"/>
      <c r="C33" s="155"/>
      <c r="D33" s="149"/>
      <c r="E33" s="149"/>
      <c r="F33" s="149"/>
      <c r="G33" s="150"/>
      <c r="H33" s="150"/>
      <c r="I33" s="150"/>
    </row>
    <row r="34" customFormat="false" ht="21" hidden="false" customHeight="true" outlineLevel="0" collapsed="false">
      <c r="A34" s="144"/>
      <c r="B34" s="153"/>
      <c r="C34" s="155" t="n">
        <f aca="false">'Orçamento - Elizabeth Abrahão'!I107</f>
        <v>37476.81</v>
      </c>
      <c r="D34" s="158" t="n">
        <f aca="false">D32*$C34</f>
        <v>14990.724</v>
      </c>
      <c r="E34" s="158" t="n">
        <f aca="false">E32*$C34</f>
        <v>11243.043</v>
      </c>
      <c r="F34" s="158" t="n">
        <f aca="false">F32*$C34</f>
        <v>11243.043</v>
      </c>
      <c r="G34" s="158"/>
      <c r="H34" s="158"/>
      <c r="I34" s="158"/>
    </row>
    <row r="35" customFormat="false" ht="17.25" hidden="false" customHeight="true" outlineLevel="0" collapsed="false">
      <c r="A35" s="144" t="n">
        <v>10</v>
      </c>
      <c r="B35" s="153" t="str">
        <f aca="false">'Orçamento - Elizabeth Abrahão'!B135</f>
        <v>ELÉTRICA</v>
      </c>
      <c r="C35" s="148" t="n">
        <f aca="false">C37/$C$48</f>
        <v>0.0304555675831863</v>
      </c>
      <c r="D35" s="150"/>
      <c r="E35" s="150" t="n">
        <v>0.5</v>
      </c>
      <c r="F35" s="150" t="n">
        <v>0.5</v>
      </c>
      <c r="G35" s="150"/>
      <c r="H35" s="150"/>
      <c r="I35" s="150"/>
    </row>
    <row r="36" customFormat="false" ht="7.5" hidden="false" customHeight="true" outlineLevel="0" collapsed="false">
      <c r="A36" s="144"/>
      <c r="B36" s="153"/>
      <c r="C36" s="155"/>
      <c r="D36" s="150"/>
      <c r="E36" s="149"/>
      <c r="F36" s="149"/>
      <c r="G36" s="150"/>
      <c r="H36" s="150"/>
      <c r="I36" s="150"/>
    </row>
    <row r="37" customFormat="false" ht="21" hidden="false" customHeight="true" outlineLevel="0" collapsed="false">
      <c r="A37" s="144"/>
      <c r="B37" s="153"/>
      <c r="C37" s="155" t="n">
        <f aca="false">'Orçamento - Elizabeth Abrahão'!I135</f>
        <v>19537.38</v>
      </c>
      <c r="D37" s="158"/>
      <c r="E37" s="158" t="n">
        <f aca="false">E35*$C37</f>
        <v>9768.69</v>
      </c>
      <c r="F37" s="158" t="n">
        <f aca="false">F35*$C37</f>
        <v>9768.69</v>
      </c>
      <c r="G37" s="158" t="n">
        <f aca="false">G35*$C37</f>
        <v>0</v>
      </c>
      <c r="H37" s="158" t="n">
        <f aca="false">H35*$C37</f>
        <v>0</v>
      </c>
      <c r="I37" s="158" t="n">
        <f aca="false">I35*$C37</f>
        <v>0</v>
      </c>
    </row>
    <row r="38" customFormat="false" ht="17.25" hidden="false" customHeight="true" outlineLevel="0" collapsed="false">
      <c r="A38" s="144" t="n">
        <v>11</v>
      </c>
      <c r="B38" s="153" t="str">
        <f aca="false">'Orçamento - Elizabeth Abrahão'!B155</f>
        <v>ACABAMENTO E PINTURA</v>
      </c>
      <c r="C38" s="148" t="n">
        <f aca="false">C40/$C$48</f>
        <v>0.0828029888120172</v>
      </c>
      <c r="D38" s="150"/>
      <c r="E38" s="150"/>
      <c r="F38" s="150"/>
      <c r="G38" s="150"/>
      <c r="H38" s="150" t="n">
        <v>0.5</v>
      </c>
      <c r="I38" s="150" t="n">
        <v>0.5</v>
      </c>
    </row>
    <row r="39" customFormat="false" ht="7.5" hidden="false" customHeight="true" outlineLevel="0" collapsed="false">
      <c r="A39" s="144"/>
      <c r="B39" s="153"/>
      <c r="C39" s="155"/>
      <c r="D39" s="150"/>
      <c r="E39" s="160"/>
      <c r="F39" s="160"/>
      <c r="G39" s="150"/>
      <c r="H39" s="149"/>
      <c r="I39" s="149"/>
    </row>
    <row r="40" customFormat="false" ht="21" hidden="false" customHeight="true" outlineLevel="0" collapsed="false">
      <c r="A40" s="144"/>
      <c r="B40" s="153"/>
      <c r="C40" s="155" t="n">
        <f aca="false">'Orçamento - Elizabeth Abrahão'!I155</f>
        <v>53118.48</v>
      </c>
      <c r="D40" s="158" t="n">
        <f aca="false">D38*$C40</f>
        <v>0</v>
      </c>
      <c r="E40" s="158" t="n">
        <f aca="false">E38*$C40</f>
        <v>0</v>
      </c>
      <c r="F40" s="158" t="n">
        <f aca="false">F38*$C40</f>
        <v>0</v>
      </c>
      <c r="G40" s="158"/>
      <c r="H40" s="158" t="n">
        <f aca="false">H38*$C40</f>
        <v>26559.24</v>
      </c>
      <c r="I40" s="158" t="n">
        <f aca="false">I38*$C40</f>
        <v>26559.24</v>
      </c>
    </row>
    <row r="41" customFormat="false" ht="17.25" hidden="false" customHeight="true" outlineLevel="0" collapsed="false">
      <c r="A41" s="144" t="n">
        <v>12</v>
      </c>
      <c r="B41" s="153" t="str">
        <f aca="false">'Orçamento - Elizabeth Abrahão'!B160</f>
        <v>REDE DE DRENAGEM E GRAMA SINTÉTICA</v>
      </c>
      <c r="C41" s="148" t="n">
        <f aca="false">C43/$C$48</f>
        <v>0.0327290828474156</v>
      </c>
      <c r="D41" s="150"/>
      <c r="E41" s="150"/>
      <c r="F41" s="150"/>
      <c r="G41" s="150" t="n">
        <v>0.25</v>
      </c>
      <c r="H41" s="150" t="n">
        <v>0.25</v>
      </c>
      <c r="I41" s="150" t="n">
        <v>0.5</v>
      </c>
    </row>
    <row r="42" customFormat="false" ht="7.5" hidden="false" customHeight="true" outlineLevel="0" collapsed="false">
      <c r="A42" s="144"/>
      <c r="B42" s="153"/>
      <c r="C42" s="155"/>
      <c r="D42" s="150"/>
      <c r="E42" s="160"/>
      <c r="F42" s="150"/>
      <c r="G42" s="149"/>
      <c r="H42" s="149"/>
      <c r="I42" s="149"/>
    </row>
    <row r="43" customFormat="false" ht="21" hidden="false" customHeight="true" outlineLevel="0" collapsed="false">
      <c r="A43" s="144"/>
      <c r="B43" s="153"/>
      <c r="C43" s="155" t="n">
        <f aca="false">'Orçamento - Elizabeth Abrahão'!I160</f>
        <v>20995.85</v>
      </c>
      <c r="D43" s="158" t="n">
        <f aca="false">D41*$C43</f>
        <v>0</v>
      </c>
      <c r="E43" s="158" t="n">
        <f aca="false">E41*$C43</f>
        <v>0</v>
      </c>
      <c r="F43" s="158" t="n">
        <f aca="false">F41*$C43</f>
        <v>0</v>
      </c>
      <c r="G43" s="158" t="n">
        <f aca="false">G41*$C43</f>
        <v>5248.9625</v>
      </c>
      <c r="H43" s="158" t="n">
        <f aca="false">H41*$C43</f>
        <v>5248.9625</v>
      </c>
      <c r="I43" s="158" t="n">
        <f aca="false">I41*$C43</f>
        <v>10497.925</v>
      </c>
    </row>
    <row r="44" customFormat="false" ht="17.25" hidden="false" customHeight="true" outlineLevel="0" collapsed="false">
      <c r="A44" s="144" t="n">
        <v>13</v>
      </c>
      <c r="B44" s="153" t="str">
        <f aca="false">'Orçamento - Elizabeth Abrahão'!B167</f>
        <v>SERVIÇOS COMPLEMENTARES</v>
      </c>
      <c r="C44" s="148" t="n">
        <f aca="false">C46/$C$48</f>
        <v>0.0153613604321766</v>
      </c>
      <c r="D44" s="150"/>
      <c r="E44" s="150"/>
      <c r="F44" s="150"/>
      <c r="G44" s="150"/>
      <c r="H44" s="150" t="n">
        <v>0.75</v>
      </c>
      <c r="I44" s="150" t="n">
        <v>0.25</v>
      </c>
    </row>
    <row r="45" customFormat="false" ht="7.5" hidden="false" customHeight="true" outlineLevel="0" collapsed="false">
      <c r="A45" s="144"/>
      <c r="B45" s="153"/>
      <c r="C45" s="155"/>
      <c r="D45" s="150"/>
      <c r="E45" s="160"/>
      <c r="F45" s="150"/>
      <c r="G45" s="150"/>
      <c r="H45" s="149"/>
      <c r="I45" s="149"/>
    </row>
    <row r="46" customFormat="false" ht="21" hidden="false" customHeight="true" outlineLevel="0" collapsed="false">
      <c r="A46" s="144"/>
      <c r="B46" s="153"/>
      <c r="C46" s="155" t="n">
        <f aca="false">'Orçamento - Elizabeth Abrahão'!I167</f>
        <v>9854.38</v>
      </c>
      <c r="D46" s="158" t="n">
        <f aca="false">D44*$C46</f>
        <v>0</v>
      </c>
      <c r="E46" s="158" t="n">
        <f aca="false">E44*$C46</f>
        <v>0</v>
      </c>
      <c r="F46" s="158" t="n">
        <f aca="false">F44*$C46</f>
        <v>0</v>
      </c>
      <c r="G46" s="158"/>
      <c r="H46" s="158" t="n">
        <f aca="false">H44*$C46</f>
        <v>7390.785</v>
      </c>
      <c r="I46" s="158" t="n">
        <f aca="false">I44*$C46</f>
        <v>2463.595</v>
      </c>
    </row>
    <row r="47" customFormat="false" ht="5.25" hidden="false" customHeight="true" outlineLevel="0" collapsed="false">
      <c r="A47" s="161"/>
      <c r="B47" s="161"/>
      <c r="C47" s="161"/>
      <c r="D47" s="161"/>
      <c r="E47" s="161"/>
      <c r="F47" s="161"/>
      <c r="G47" s="161"/>
      <c r="H47" s="162"/>
      <c r="I47" s="162"/>
    </row>
    <row r="48" customFormat="false" ht="22.5" hidden="false" customHeight="true" outlineLevel="0" collapsed="false">
      <c r="A48" s="163" t="s">
        <v>493</v>
      </c>
      <c r="B48" s="163"/>
      <c r="C48" s="163" t="n">
        <f aca="false">'Orçamento - Elizabeth Abrahão'!I170</f>
        <v>641504.38</v>
      </c>
      <c r="D48" s="164"/>
      <c r="E48" s="164"/>
      <c r="F48" s="164"/>
      <c r="G48" s="164"/>
      <c r="H48" s="165"/>
      <c r="I48" s="165"/>
    </row>
    <row r="49" customFormat="false" ht="22.5" hidden="false" customHeight="true" outlineLevel="0" collapsed="false">
      <c r="A49" s="166" t="s">
        <v>494</v>
      </c>
      <c r="B49" s="166"/>
      <c r="C49" s="167" t="s">
        <v>495</v>
      </c>
      <c r="D49" s="168" t="n">
        <f aca="false">D31+D28+D25+D22+D19+D16+D13+D10+D37+D40+D46+D34</f>
        <v>95540.616</v>
      </c>
      <c r="E49" s="168" t="n">
        <f aca="false">E31+E28+E25+E22+E19+E16+E13+E10+E37+E40+E46+E34</f>
        <v>113634.166</v>
      </c>
      <c r="F49" s="168" t="n">
        <f aca="false">F31+F28+F25+F22+F19+F16+F13+F10+F37+F40+F46+F34</f>
        <v>96502.644</v>
      </c>
      <c r="G49" s="168" t="n">
        <f aca="false">G31+G28+G25+G22+G19+G16+G13+G10+G37+G40+G46+G34+G43</f>
        <v>138449.4665</v>
      </c>
      <c r="H49" s="168" t="n">
        <f aca="false">H31+H28+H25+H22+H19+H16+H13+H10+H37+H40+H46+H34+H43</f>
        <v>157856.7275</v>
      </c>
      <c r="I49" s="168" t="n">
        <f aca="false">I31+I28+I25+I22+I19+I16+I13+I10+I37+I40+I46+I34+I43</f>
        <v>39520.76</v>
      </c>
    </row>
    <row r="50" customFormat="false" ht="22.5" hidden="false" customHeight="true" outlineLevel="0" collapsed="false">
      <c r="A50" s="166"/>
      <c r="B50" s="166"/>
      <c r="C50" s="167" t="s">
        <v>496</v>
      </c>
      <c r="D50" s="168" t="n">
        <f aca="false">D49</f>
        <v>95540.616</v>
      </c>
      <c r="E50" s="168" t="n">
        <f aca="false">E49+D50</f>
        <v>209174.782</v>
      </c>
      <c r="F50" s="168" t="n">
        <f aca="false">F49+E50</f>
        <v>305677.426</v>
      </c>
      <c r="G50" s="168" t="n">
        <f aca="false">G49+F50</f>
        <v>444126.8925</v>
      </c>
      <c r="H50" s="168" t="n">
        <f aca="false">H49+G50</f>
        <v>601983.62</v>
      </c>
      <c r="I50" s="168" t="n">
        <f aca="false">I49+H50</f>
        <v>641504.38</v>
      </c>
    </row>
    <row r="51" customFormat="false" ht="22.5" hidden="false" customHeight="true" outlineLevel="0" collapsed="false">
      <c r="A51" s="169" t="s">
        <v>497</v>
      </c>
      <c r="B51" s="169"/>
      <c r="C51" s="167" t="s">
        <v>495</v>
      </c>
      <c r="D51" s="170" t="n">
        <f aca="false">D49/$C$48</f>
        <v>0.148932133557685</v>
      </c>
      <c r="E51" s="170" t="n">
        <f aca="false">E49/$C$48</f>
        <v>0.177137007232905</v>
      </c>
      <c r="F51" s="170" t="n">
        <f aca="false">F49/$C$48</f>
        <v>0.150431777254584</v>
      </c>
      <c r="G51" s="170" t="n">
        <f aca="false">G49/$C$48</f>
        <v>0.215819986295339</v>
      </c>
      <c r="H51" s="170" t="n">
        <f aca="false">H49/$C$48</f>
        <v>0.246072719721727</v>
      </c>
      <c r="I51" s="170" t="n">
        <f aca="false">I49/$C$48</f>
        <v>0.0616063759377606</v>
      </c>
    </row>
    <row r="52" customFormat="false" ht="22.5" hidden="false" customHeight="true" outlineLevel="0" collapsed="false">
      <c r="A52" s="169"/>
      <c r="B52" s="169"/>
      <c r="C52" s="167" t="s">
        <v>496</v>
      </c>
      <c r="D52" s="170" t="n">
        <f aca="false">D51</f>
        <v>0.148932133557685</v>
      </c>
      <c r="E52" s="170" t="n">
        <f aca="false">D52+E51</f>
        <v>0.32606914079059</v>
      </c>
      <c r="F52" s="170" t="n">
        <f aca="false">E52+F51</f>
        <v>0.476500918045174</v>
      </c>
      <c r="G52" s="170" t="n">
        <f aca="false">F52+G51</f>
        <v>0.692320904340513</v>
      </c>
      <c r="H52" s="170" t="n">
        <f aca="false">G52+H51</f>
        <v>0.93839362406224</v>
      </c>
      <c r="I52" s="170" t="n">
        <f aca="false">H52+I51</f>
        <v>1</v>
      </c>
    </row>
    <row r="54" customFormat="false" ht="24.55" hidden="false" customHeight="true" outlineLevel="0" collapsed="false">
      <c r="A54" s="127" t="str">
        <f aca="false">'Orçamento - Elizabeth Abrahão'!A172</f>
        <v>Itatiba, 08 de Outubro de 2024</v>
      </c>
      <c r="B54" s="127"/>
      <c r="C54" s="127"/>
      <c r="D54" s="127"/>
      <c r="E54" s="127"/>
      <c r="F54" s="127"/>
      <c r="G54" s="127"/>
      <c r="H54" s="127"/>
      <c r="I54" s="127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customFormat="false" ht="24.55" hidden="false" customHeight="true" outlineLevel="0" collapsed="false">
      <c r="A55" s="128" t="s">
        <v>478</v>
      </c>
      <c r="B55" s="128"/>
      <c r="C55" s="128"/>
      <c r="D55" s="128"/>
      <c r="E55" s="128"/>
      <c r="F55" s="128"/>
      <c r="G55" s="128"/>
      <c r="H55" s="128"/>
      <c r="I55" s="128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customFormat="false" ht="24.55" hidden="false" customHeight="true" outlineLevel="0" collapsed="false">
      <c r="A56" s="128" t="s">
        <v>479</v>
      </c>
      <c r="B56" s="128"/>
      <c r="C56" s="128"/>
      <c r="D56" s="128"/>
      <c r="E56" s="128"/>
      <c r="F56" s="128"/>
      <c r="G56" s="128"/>
      <c r="H56" s="128"/>
      <c r="I56" s="128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customFormat="false" ht="14.65" hidden="false" customHeight="false" outlineLevel="0" collapsed="false">
      <c r="A57" s="171"/>
      <c r="B57" s="171"/>
      <c r="C57" s="171"/>
      <c r="D57" s="171"/>
      <c r="E57" s="171"/>
      <c r="F57" s="171"/>
      <c r="G57" s="171"/>
      <c r="H57" s="172"/>
      <c r="I57" s="1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customFormat="false" ht="14.65" hidden="false" customHeight="false" outlineLevel="0" collapsed="false">
      <c r="A58" s="173"/>
      <c r="B58" s="173"/>
      <c r="C58" s="173"/>
      <c r="D58" s="173"/>
      <c r="E58" s="173"/>
      <c r="F58" s="173"/>
      <c r="G58" s="173"/>
      <c r="H58" s="174"/>
      <c r="I58" s="174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customFormat="false" ht="14.65" hidden="false" customHeight="false" outlineLevel="0" collapsed="false">
      <c r="A59" s="173"/>
      <c r="B59" s="173"/>
      <c r="C59" s="175"/>
      <c r="D59" s="174"/>
      <c r="E59" s="174"/>
      <c r="F59" s="176"/>
      <c r="G59" s="174"/>
      <c r="H59" s="174"/>
      <c r="I59" s="174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customFormat="false" ht="14.65" hidden="false" customHeight="false" outlineLevel="0" collapsed="false">
      <c r="A60" s="173"/>
      <c r="B60" s="173"/>
      <c r="C60" s="175"/>
      <c r="D60" s="174"/>
      <c r="E60" s="174"/>
      <c r="F60" s="176"/>
      <c r="G60" s="174"/>
      <c r="H60" s="174"/>
      <c r="I60" s="174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mergeCells count="43">
    <mergeCell ref="A1:B3"/>
    <mergeCell ref="C1:I1"/>
    <mergeCell ref="C3:I3"/>
    <mergeCell ref="C4:G4"/>
    <mergeCell ref="A5:H5"/>
    <mergeCell ref="A6:A7"/>
    <mergeCell ref="B6:B7"/>
    <mergeCell ref="A8:A10"/>
    <mergeCell ref="B8:B10"/>
    <mergeCell ref="A11:A13"/>
    <mergeCell ref="B11:B13"/>
    <mergeCell ref="A14:A16"/>
    <mergeCell ref="B14:B16"/>
    <mergeCell ref="A17:A19"/>
    <mergeCell ref="B17:B19"/>
    <mergeCell ref="A20:A22"/>
    <mergeCell ref="B20:B22"/>
    <mergeCell ref="A23:A25"/>
    <mergeCell ref="B23:B25"/>
    <mergeCell ref="A26:A28"/>
    <mergeCell ref="B26:B28"/>
    <mergeCell ref="A29:A31"/>
    <mergeCell ref="B29:B31"/>
    <mergeCell ref="A32:A34"/>
    <mergeCell ref="B32:B34"/>
    <mergeCell ref="A35:A37"/>
    <mergeCell ref="B35:B37"/>
    <mergeCell ref="A38:A40"/>
    <mergeCell ref="B38:B40"/>
    <mergeCell ref="A41:A43"/>
    <mergeCell ref="B41:B43"/>
    <mergeCell ref="A44:A46"/>
    <mergeCell ref="B44:B46"/>
    <mergeCell ref="A47:G47"/>
    <mergeCell ref="A48:B48"/>
    <mergeCell ref="D48:G48"/>
    <mergeCell ref="A49:B50"/>
    <mergeCell ref="A51:B52"/>
    <mergeCell ref="A54:I54"/>
    <mergeCell ref="A55:I55"/>
    <mergeCell ref="A56:I56"/>
    <mergeCell ref="A57:G57"/>
    <mergeCell ref="A58:G58"/>
  </mergeCells>
  <printOptions headings="false" gridLines="false" gridLinesSet="true" horizontalCentered="false" verticalCentered="false"/>
  <pageMargins left="0.39375" right="0.39375" top="0.63125" bottom="0.63125" header="0.39375" footer="0.393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E32"/>
  <sheetViews>
    <sheetView showFormulas="false" showGridLines="true" showRowColHeaders="true" showZeros="false" rightToLeft="false" tabSelected="false" showOutlineSymbols="true" defaultGridColor="true" view="normal" topLeftCell="A7" colorId="64" zoomScale="80" zoomScaleNormal="80" zoomScalePageLayoutView="100" workbookViewId="0">
      <selection pane="topLeft" activeCell="A25" activeCellId="0" sqref="A25"/>
    </sheetView>
  </sheetViews>
  <sheetFormatPr defaultColWidth="11.53515625" defaultRowHeight="12.8" zeroHeight="false" outlineLevelRow="0" outlineLevelCol="0"/>
  <cols>
    <col collapsed="false" customWidth="true" hidden="false" outlineLevel="0" max="3" min="3" style="0" width="46.89"/>
  </cols>
  <sheetData>
    <row r="1" customFormat="false" ht="14.65" hidden="false" customHeight="false" outlineLevel="0" collapsed="false">
      <c r="A1" s="177" t="s">
        <v>498</v>
      </c>
      <c r="B1" s="177"/>
      <c r="C1" s="177"/>
      <c r="D1" s="177"/>
      <c r="E1" s="177"/>
    </row>
    <row r="2" customFormat="false" ht="27.7" hidden="false" customHeight="true" outlineLevel="0" collapsed="false">
      <c r="A2" s="178" t="str">
        <f aca="false">'Orçamento - Elizabeth Abrahão'!D1</f>
        <v>OBJETO: CONTRATAÇÃO DE EMPRESA ESPECIALIZADA EM MÃO DE OBRA, COM FORNECIMENTO DE MATERIAIS, PARA REFORMA E AMPLIAÇÃO DE PRÉDIOS PÚBLICOS</v>
      </c>
      <c r="B2" s="178"/>
      <c r="C2" s="178"/>
      <c r="D2" s="178"/>
      <c r="E2" s="178"/>
    </row>
    <row r="3" customFormat="false" ht="28.4" hidden="false" customHeight="true" outlineLevel="0" collapsed="false">
      <c r="A3" s="178"/>
      <c r="B3" s="178"/>
      <c r="C3" s="178"/>
      <c r="D3" s="178"/>
      <c r="E3" s="178"/>
    </row>
    <row r="4" customFormat="false" ht="14.65" hidden="false" customHeight="false" outlineLevel="0" collapsed="false">
      <c r="A4" s="179"/>
      <c r="B4" s="179"/>
      <c r="C4" s="179"/>
      <c r="D4" s="179"/>
      <c r="E4" s="179"/>
    </row>
    <row r="5" customFormat="false" ht="25.35" hidden="false" customHeight="true" outlineLevel="0" collapsed="false">
      <c r="A5" s="180" t="s">
        <v>499</v>
      </c>
      <c r="B5" s="180"/>
      <c r="C5" s="180"/>
      <c r="D5" s="180"/>
      <c r="E5" s="181" t="n">
        <v>0.5</v>
      </c>
    </row>
    <row r="6" customFormat="false" ht="14.65" hidden="false" customHeight="true" outlineLevel="0" collapsed="false">
      <c r="A6" s="180" t="s">
        <v>500</v>
      </c>
      <c r="B6" s="180"/>
      <c r="C6" s="180"/>
      <c r="D6" s="180"/>
      <c r="E6" s="181" t="n">
        <v>0.05</v>
      </c>
    </row>
    <row r="7" customFormat="false" ht="14.65" hidden="false" customHeight="false" outlineLevel="0" collapsed="false">
      <c r="E7" s="182"/>
    </row>
    <row r="8" customFormat="false" ht="15.8" hidden="false" customHeight="false" outlineLevel="0" collapsed="false">
      <c r="B8" s="183" t="s">
        <v>501</v>
      </c>
      <c r="C8" s="183"/>
      <c r="D8" s="184"/>
      <c r="E8" s="185"/>
    </row>
    <row r="9" customFormat="false" ht="14.65" hidden="false" customHeight="false" outlineLevel="0" collapsed="false">
      <c r="E9" s="182"/>
    </row>
    <row r="10" customFormat="false" ht="15.8" hidden="false" customHeight="false" outlineLevel="0" collapsed="false">
      <c r="A10" s="186"/>
      <c r="B10" s="187" t="s">
        <v>502</v>
      </c>
      <c r="C10" s="187" t="s">
        <v>503</v>
      </c>
      <c r="D10" s="188" t="s">
        <v>504</v>
      </c>
      <c r="E10" s="189" t="s">
        <v>505</v>
      </c>
    </row>
    <row r="11" customFormat="false" ht="43.25" hidden="false" customHeight="false" outlineLevel="0" collapsed="false">
      <c r="A11" s="186"/>
      <c r="B11" s="187"/>
      <c r="C11" s="187"/>
      <c r="D11" s="188"/>
      <c r="E11" s="190" t="s">
        <v>506</v>
      </c>
    </row>
    <row r="12" customFormat="false" ht="15.8" hidden="false" customHeight="false" outlineLevel="0" collapsed="false">
      <c r="A12" s="186"/>
      <c r="B12" s="191" t="s">
        <v>15</v>
      </c>
      <c r="C12" s="192" t="s">
        <v>507</v>
      </c>
      <c r="D12" s="193" t="s">
        <v>508</v>
      </c>
      <c r="E12" s="194" t="n">
        <v>0.0425</v>
      </c>
    </row>
    <row r="13" customFormat="false" ht="15.8" hidden="false" customHeight="false" outlineLevel="0" collapsed="false">
      <c r="A13" s="186"/>
      <c r="B13" s="191" t="s">
        <v>47</v>
      </c>
      <c r="C13" s="192" t="s">
        <v>509</v>
      </c>
      <c r="D13" s="195" t="s">
        <v>510</v>
      </c>
      <c r="E13" s="194" t="n">
        <v>0.009</v>
      </c>
    </row>
    <row r="14" customFormat="false" ht="15.8" hidden="false" customHeight="false" outlineLevel="0" collapsed="false">
      <c r="A14" s="186"/>
      <c r="B14" s="191" t="s">
        <v>511</v>
      </c>
      <c r="C14" s="192" t="s">
        <v>512</v>
      </c>
      <c r="D14" s="195" t="s">
        <v>513</v>
      </c>
      <c r="E14" s="194" t="n">
        <v>0.0117</v>
      </c>
    </row>
    <row r="15" customFormat="false" ht="15.8" hidden="false" customHeight="false" outlineLevel="0" collapsed="false">
      <c r="A15" s="186"/>
      <c r="B15" s="191" t="s">
        <v>514</v>
      </c>
      <c r="C15" s="192" t="s">
        <v>515</v>
      </c>
      <c r="D15" s="195" t="s">
        <v>516</v>
      </c>
      <c r="E15" s="194" t="n">
        <v>0.0119</v>
      </c>
    </row>
    <row r="16" customFormat="false" ht="15.8" hidden="false" customHeight="false" outlineLevel="0" collapsed="false">
      <c r="A16" s="186"/>
      <c r="B16" s="191" t="s">
        <v>517</v>
      </c>
      <c r="C16" s="192" t="s">
        <v>518</v>
      </c>
      <c r="D16" s="195" t="s">
        <v>519</v>
      </c>
      <c r="E16" s="194" t="n">
        <v>0.073</v>
      </c>
    </row>
    <row r="17" customFormat="false" ht="29.85" hidden="false" customHeight="false" outlineLevel="0" collapsed="false">
      <c r="A17" s="186"/>
      <c r="B17" s="191" t="s">
        <v>520</v>
      </c>
      <c r="C17" s="196" t="s">
        <v>521</v>
      </c>
      <c r="D17" s="195" t="s">
        <v>522</v>
      </c>
      <c r="E17" s="194" t="n">
        <v>0.0365</v>
      </c>
    </row>
    <row r="18" customFormat="false" ht="15.8" hidden="false" customHeight="false" outlineLevel="0" collapsed="false">
      <c r="A18" s="186"/>
      <c r="B18" s="191" t="s">
        <v>523</v>
      </c>
      <c r="C18" s="192" t="s">
        <v>524</v>
      </c>
      <c r="D18" s="195" t="s">
        <v>525</v>
      </c>
      <c r="E18" s="194" t="n">
        <v>0.025</v>
      </c>
    </row>
    <row r="19" customFormat="false" ht="29.85" hidden="false" customHeight="false" outlineLevel="0" collapsed="false">
      <c r="A19" s="197"/>
      <c r="B19" s="191" t="s">
        <v>526</v>
      </c>
      <c r="C19" s="196" t="s">
        <v>527</v>
      </c>
      <c r="D19" s="198" t="s">
        <v>528</v>
      </c>
      <c r="E19" s="194" t="n">
        <v>0</v>
      </c>
    </row>
    <row r="20" customFormat="false" ht="15.8" hidden="false" customHeight="false" outlineLevel="0" collapsed="false">
      <c r="A20" s="186"/>
      <c r="B20" s="199" t="s">
        <v>529</v>
      </c>
      <c r="C20" s="200" t="s">
        <v>530</v>
      </c>
      <c r="D20" s="201"/>
      <c r="E20" s="202" t="n">
        <f aca="false">(((1+E12+E13+E14)*(1+E15)*(1+E16))/(1-E17-E18-E19))-1</f>
        <v>0.230036528332445</v>
      </c>
    </row>
    <row r="21" customFormat="false" ht="15.8" hidden="false" customHeight="false" outlineLevel="0" collapsed="false">
      <c r="A21" s="186"/>
      <c r="B21" s="186"/>
      <c r="C21" s="186"/>
      <c r="D21" s="186"/>
      <c r="E21" s="203"/>
    </row>
    <row r="22" customFormat="false" ht="15.8" hidden="false" customHeight="false" outlineLevel="0" collapsed="false">
      <c r="A22" s="186"/>
      <c r="B22" s="186"/>
      <c r="C22" s="186"/>
      <c r="D22" s="186"/>
      <c r="E22" s="203"/>
    </row>
    <row r="23" customFormat="false" ht="15.8" hidden="false" customHeight="false" outlineLevel="0" collapsed="false">
      <c r="A23" s="204" t="s">
        <v>531</v>
      </c>
      <c r="B23" s="204"/>
      <c r="C23" s="204"/>
      <c r="D23" s="204"/>
      <c r="E23" s="204"/>
    </row>
    <row r="24" customFormat="false" ht="14.65" hidden="false" customHeight="false" outlineLevel="0" collapsed="false">
      <c r="E24" s="182"/>
    </row>
    <row r="25" customFormat="false" ht="15.8" hidden="false" customHeight="false" outlineLevel="0" collapsed="false">
      <c r="A25" s="205" t="str">
        <f aca="false">'Cronograma - Elizabeth Abrahão'!A54</f>
        <v>Itatiba, 08 de Outubro de 2024</v>
      </c>
      <c r="B25" s="205"/>
      <c r="C25" s="205"/>
      <c r="D25" s="205"/>
      <c r="E25" s="205"/>
    </row>
    <row r="26" customFormat="false" ht="15.8" hidden="false" customHeight="false" outlineLevel="0" collapsed="false">
      <c r="A26" s="206"/>
      <c r="B26" s="206"/>
      <c r="C26" s="206"/>
      <c r="D26" s="206"/>
      <c r="E26" s="206"/>
    </row>
    <row r="27" customFormat="false" ht="15.8" hidden="false" customHeight="false" outlineLevel="0" collapsed="false">
      <c r="A27" s="206"/>
      <c r="B27" s="206"/>
      <c r="C27" s="206"/>
      <c r="D27" s="206"/>
      <c r="E27" s="206"/>
    </row>
    <row r="28" customFormat="false" ht="15.8" hidden="false" customHeight="false" outlineLevel="0" collapsed="false">
      <c r="A28" s="207"/>
      <c r="B28" s="207"/>
      <c r="C28" s="208"/>
      <c r="D28" s="207"/>
      <c r="E28" s="207"/>
    </row>
    <row r="29" customFormat="false" ht="15.8" hidden="false" customHeight="false" outlineLevel="0" collapsed="false">
      <c r="A29" s="207"/>
      <c r="B29" s="206"/>
      <c r="C29" s="206"/>
      <c r="D29" s="206"/>
      <c r="E29" s="206"/>
    </row>
    <row r="30" customFormat="false" ht="15.8" hidden="false" customHeight="false" outlineLevel="0" collapsed="false">
      <c r="A30" s="207"/>
      <c r="B30" s="206"/>
      <c r="C30" s="206"/>
      <c r="D30" s="206"/>
      <c r="E30" s="206"/>
    </row>
    <row r="31" customFormat="false" ht="14.65" hidden="false" customHeight="false" outlineLevel="0" collapsed="false">
      <c r="B31" s="209"/>
      <c r="C31" s="209"/>
      <c r="D31" s="209"/>
      <c r="E31" s="209"/>
    </row>
    <row r="32" customFormat="false" ht="14.65" hidden="false" customHeight="false" outlineLevel="0" collapsed="false">
      <c r="E32" s="182"/>
    </row>
  </sheetData>
  <mergeCells count="13">
    <mergeCell ref="A1:E1"/>
    <mergeCell ref="A2:E3"/>
    <mergeCell ref="A4:E4"/>
    <mergeCell ref="A5:D5"/>
    <mergeCell ref="A6:D6"/>
    <mergeCell ref="B10:B11"/>
    <mergeCell ref="C10:C11"/>
    <mergeCell ref="D10:D11"/>
    <mergeCell ref="A23:E23"/>
    <mergeCell ref="A25:E25"/>
    <mergeCell ref="B29:E29"/>
    <mergeCell ref="B30:E30"/>
    <mergeCell ref="B31:E31"/>
  </mergeCells>
  <printOptions headings="false" gridLines="false" gridLinesSet="true" horizontalCentered="false" verticalCentered="false"/>
  <pageMargins left="0.39375" right="0.39375" top="0.63125" bottom="0.63125" header="0.39375" footer="0.393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7799</TotalTime>
  <Application>LibreOffice/7.5.9.2$Windows_X86_64 LibreOffice_project/cdeefe45c17511d326101eed8008ac4092f278a9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2021-10-18T08:08:48Z</dcterms:created>
  <dc:creator/>
  <dc:description/>
  <dc:language>pt-BR</dc:language>
  <cp:lastModifiedBy/>
  <cp:lastPrinted>2024-10-08T10:17:18Z</cp:lastPrinted>
  <dcterms:modified xsi:type="dcterms:W3CDTF">2024-10-31T10:40:08Z</dcterms:modified>
  <cp:revision>297</cp:revision>
  <dc:subject/>
  <dc:title/>
</cp:coreProperties>
</file>