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ditais\Rascunho de editais\2024\Moinho Denoni\"/>
    </mc:Choice>
  </mc:AlternateContent>
  <xr:revisionPtr revIDLastSave="0" documentId="13_ncr:1_{E7D6DB65-7626-4605-8CF8-DC210E110066}" xr6:coauthVersionLast="47" xr6:coauthVersionMax="47" xr10:uidLastSave="{00000000-0000-0000-0000-000000000000}"/>
  <bookViews>
    <workbookView xWindow="-120" yWindow="-120" windowWidth="24240" windowHeight="13020" tabRatio="500" activeTab="2" xr2:uid="{00000000-000D-0000-FFFF-FFFF00000000}"/>
  </bookViews>
  <sheets>
    <sheet name="ORÇAMENTO" sheetId="1" r:id="rId1"/>
    <sheet name="CRONOGRAMA " sheetId="4" r:id="rId2"/>
    <sheet name="MEMÓRIA" sheetId="3" r:id="rId3"/>
    <sheet name="QUALIFICAÇÃO" sheetId="2" state="hidden" r:id="rId4"/>
  </sheets>
  <externalReferences>
    <externalReference r:id="rId5"/>
    <externalReference r:id="rId6"/>
  </externalReferences>
  <definedNames>
    <definedName name="_xlnm.Print_Area" localSheetId="1">'CRONOGRAMA '!$A$1:$L$49</definedName>
    <definedName name="_xlnm.Print_Area" localSheetId="3">QUALIFICAÇÃO!$A$1:$E$8</definedName>
    <definedName name="DESONERACAO" localSheetId="2" hidden="1">IF(OR(MEMÓRIA!Import.Desoneracao="DESONERADO",MEMÓRIA!Import.Desoneracao="SIM"),"SIM","NÃO")</definedName>
    <definedName name="DESONERACAO" hidden="1">IF(OR(Import.Desoneracao="DESONERADO",Import.Desoneracao="SIM"),"SIM","NÃO")</definedName>
    <definedName name="Import.Desoneracao" localSheetId="2" hidden="1">OFFSET([1]DADOS!$G$18,0,-1)</definedName>
    <definedName name="Import.Desoneracao" hidden="1">OFFSET([2]DADOS!$G$18,0,-1)</definedName>
    <definedName name="NCOMPOSICOES">15</definedName>
    <definedName name="NCOTACOES">15</definedName>
    <definedName name="ORÇAMENTO.BancoRef" localSheetId="2" hidden="1">MEMÓRIA!$F$11</definedName>
    <definedName name="ORÇAMENTO.BancoRef" hidden="1">ORÇAMENTO!$F$8</definedName>
    <definedName name="REFERENCIA.Descricao" localSheetId="2" hidden="1">IF(ISNUMBER(MEMÓRIA!$AE1),OFFSET(INDIRECT(MEMÓRIA!ORÇAMENTO.BancoRef),MEMÓRIA!$AE1-1,3,1),MEMÓRIA!$AE1)</definedName>
    <definedName name="REFERENCIA.Descricao" hidden="1">IF(ISNUMBER(ORÇAMENTO!$AF1),OFFSET(INDIRECT(ORÇAMENTO.BancoRef),ORÇAMENTO!$AF1-1,3,1),ORÇAMENTO!$AF1)</definedName>
    <definedName name="REFERENCIA.Desonerado" localSheetId="2" hidden="1">IF(ISNUMBER(MEMÓRIA!$AE1),VALUE(OFFSET(INDIRECT(MEMÓRIA!ORÇAMENTO.BancoRef),MEMÓRIA!$AE1-1,5,1)),0)</definedName>
    <definedName name="REFERENCIA.Desonerado" hidden="1">IF(ISNUMBER(ORÇAMENTO!$AF1),VALUE(OFFSET(INDIRECT(ORÇAMENTO.BancoRef),ORÇAMENTO!$AF1-1,5,1)),0)</definedName>
    <definedName name="REFERENCIA.NaoDesonerado" localSheetId="2" hidden="1">IF(ISNUMBER(MEMÓRIA!$AE1),VALUE(OFFSET(INDIRECT(MEMÓRIA!ORÇAMENTO.BancoRef),MEMÓRIA!$AE1-1,6,1)),0)</definedName>
    <definedName name="REFERENCIA.NaoDesonerado" hidden="1">IF(ISNUMBER(ORÇAMENTO!$AF1),VALUE(OFFSET(INDIRECT(ORÇAMENTO.BancoRef),ORÇAMENTO!$AF1-1,6,1)),0)</definedName>
    <definedName name="REFERENCIA.Unidade" localSheetId="2" hidden="1">IF(ISNUMBER(MEMÓRIA!$AE1),OFFSET(INDIRECT(MEMÓRIA!ORÇAMENTO.BancoRef),MEMÓRIA!$AE1-1,4,1),"-")</definedName>
    <definedName name="REFERENCIA.Unidade" hidden="1">IF(ISNUMBER(ORÇAMENTO!$AF1),OFFSET(INDIRECT(ORÇAMENTO.BancoRef),ORÇAMENTO!$AF1-1,4,1),"-")</definedName>
    <definedName name="TIPOORCAMENTO" localSheetId="2" hidden="1">IF(VALUE([1]MENU!$O$3)=2,"Licitado","Proposto")</definedName>
    <definedName name="TIPOORCAMENTO" hidden="1">IF(VALUE([2]MENU!$O$3)=2,"Licitado","Proposto")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4" l="1"/>
  <c r="D29" i="4"/>
  <c r="D30" i="4" s="1"/>
  <c r="K26" i="4"/>
  <c r="J26" i="4"/>
  <c r="I26" i="4"/>
  <c r="G26" i="4"/>
  <c r="F26" i="4"/>
  <c r="E26" i="4"/>
  <c r="J23" i="4"/>
  <c r="F23" i="4"/>
  <c r="C23" i="4"/>
  <c r="I23" i="4" s="1"/>
  <c r="K20" i="4"/>
  <c r="I20" i="4"/>
  <c r="H20" i="4"/>
  <c r="G20" i="4"/>
  <c r="C20" i="4"/>
  <c r="H26" i="4" s="1"/>
  <c r="J17" i="4"/>
  <c r="I17" i="4"/>
  <c r="H17" i="4"/>
  <c r="F17" i="4"/>
  <c r="E17" i="4"/>
  <c r="D17" i="4"/>
  <c r="C17" i="4"/>
  <c r="K17" i="4" s="1"/>
  <c r="J14" i="4"/>
  <c r="E14" i="4"/>
  <c r="D14" i="4"/>
  <c r="C14" i="4"/>
  <c r="K14" i="4" s="1"/>
  <c r="J11" i="4"/>
  <c r="I11" i="4"/>
  <c r="I29" i="4" s="1"/>
  <c r="H11" i="4"/>
  <c r="F11" i="4"/>
  <c r="F29" i="4" s="1"/>
  <c r="E11" i="4"/>
  <c r="E29" i="4" s="1"/>
  <c r="D11" i="4"/>
  <c r="C11" i="4"/>
  <c r="C28" i="4" s="1"/>
  <c r="E7" i="2"/>
  <c r="D7" i="2"/>
  <c r="E6" i="2"/>
  <c r="D6" i="2"/>
  <c r="E5" i="2"/>
  <c r="D5" i="2"/>
  <c r="D11" i="2"/>
  <c r="C24" i="4" l="1"/>
  <c r="C18" i="4"/>
  <c r="C15" i="4"/>
  <c r="C12" i="4"/>
  <c r="C9" i="4"/>
  <c r="I28" i="4"/>
  <c r="E31" i="4"/>
  <c r="E30" i="4"/>
  <c r="F30" i="4" s="1"/>
  <c r="F31" i="4"/>
  <c r="H28" i="4"/>
  <c r="D28" i="4"/>
  <c r="I31" i="4"/>
  <c r="L12" i="4"/>
  <c r="G11" i="4"/>
  <c r="K11" i="4"/>
  <c r="G17" i="4"/>
  <c r="L15" i="4" s="1"/>
  <c r="J20" i="4"/>
  <c r="L18" i="4" s="1"/>
  <c r="G23" i="4"/>
  <c r="K23" i="4"/>
  <c r="D26" i="4"/>
  <c r="L24" i="4" s="1"/>
  <c r="F28" i="4"/>
  <c r="H23" i="4"/>
  <c r="D31" i="4"/>
  <c r="D32" i="4" s="1"/>
  <c r="H31" i="4"/>
  <c r="L9" i="4"/>
  <c r="C21" i="4"/>
  <c r="E23" i="4"/>
  <c r="H104" i="1"/>
  <c r="H98" i="1"/>
  <c r="H99" i="1"/>
  <c r="H100" i="1"/>
  <c r="H129" i="1"/>
  <c r="H130" i="1"/>
  <c r="H131" i="1"/>
  <c r="H124" i="1"/>
  <c r="H125" i="1"/>
  <c r="H126" i="1"/>
  <c r="H12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54" i="1"/>
  <c r="H55" i="1"/>
  <c r="H56" i="1"/>
  <c r="H57" i="1"/>
  <c r="H58" i="1"/>
  <c r="H59" i="1"/>
  <c r="H60" i="1"/>
  <c r="H21" i="1"/>
  <c r="H22" i="1"/>
  <c r="H23" i="1"/>
  <c r="H24" i="1"/>
  <c r="H25" i="1"/>
  <c r="H26" i="1"/>
  <c r="H27" i="1"/>
  <c r="H28" i="1"/>
  <c r="H29" i="1"/>
  <c r="H30" i="1"/>
  <c r="H16" i="1"/>
  <c r="H93" i="1"/>
  <c r="H67" i="1"/>
  <c r="H92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23" i="1"/>
  <c r="H122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3" i="1"/>
  <c r="H102" i="1"/>
  <c r="H101" i="1"/>
  <c r="H97" i="1"/>
  <c r="H95" i="1"/>
  <c r="H91" i="1"/>
  <c r="H90" i="1"/>
  <c r="H66" i="1"/>
  <c r="H65" i="1"/>
  <c r="H64" i="1"/>
  <c r="H62" i="1"/>
  <c r="H61" i="1"/>
  <c r="H53" i="1"/>
  <c r="H52" i="1"/>
  <c r="H50" i="1"/>
  <c r="H49" i="1"/>
  <c r="H48" i="1"/>
  <c r="H46" i="1"/>
  <c r="H44" i="1"/>
  <c r="H43" i="1"/>
  <c r="H42" i="1"/>
  <c r="H40" i="1"/>
  <c r="H39" i="1"/>
  <c r="H38" i="1"/>
  <c r="H35" i="1"/>
  <c r="H34" i="1"/>
  <c r="H33" i="1"/>
  <c r="H32" i="1"/>
  <c r="H31" i="1"/>
  <c r="H20" i="1"/>
  <c r="H19" i="1"/>
  <c r="H17" i="1"/>
  <c r="H15" i="1"/>
  <c r="H14" i="1"/>
  <c r="H13" i="1"/>
  <c r="E28" i="4" l="1"/>
  <c r="L21" i="4"/>
  <c r="K28" i="4"/>
  <c r="J28" i="4"/>
  <c r="G29" i="4"/>
  <c r="G28" i="4"/>
  <c r="E32" i="4"/>
  <c r="F32" i="4" s="1"/>
  <c r="L28" i="4"/>
  <c r="L29" i="4"/>
  <c r="H150" i="1"/>
  <c r="H151" i="1" s="1"/>
  <c r="H152" i="1" s="1"/>
  <c r="L31" i="4" l="1"/>
  <c r="G30" i="4"/>
  <c r="H30" i="4" s="1"/>
  <c r="I30" i="4" s="1"/>
  <c r="L30" i="4" s="1"/>
  <c r="G31" i="4"/>
  <c r="G32" i="4" s="1"/>
  <c r="H32" i="4" s="1"/>
  <c r="I32" i="4" s="1"/>
  <c r="L32" i="4" l="1"/>
</calcChain>
</file>

<file path=xl/sharedStrings.xml><?xml version="1.0" encoding="utf-8"?>
<sst xmlns="http://schemas.openxmlformats.org/spreadsheetml/2006/main" count="1489" uniqueCount="536">
  <si>
    <t>PREFEITURA MUNICIPAL DE  ITATIBA</t>
  </si>
  <si>
    <r>
      <rPr>
        <b/>
        <sz val="11"/>
        <rFont val="Arial"/>
        <family val="2"/>
        <charset val="1"/>
      </rPr>
      <t xml:space="preserve">Item </t>
    </r>
    <r>
      <rPr>
        <b/>
        <sz val="11"/>
        <color rgb="FFFF0000"/>
        <rFont val="Arial"/>
        <family val="2"/>
        <charset val="1"/>
      </rPr>
      <t xml:space="preserve"> </t>
    </r>
  </si>
  <si>
    <r>
      <rPr>
        <b/>
        <sz val="11"/>
        <rFont val="Arial"/>
        <family val="2"/>
        <charset val="1"/>
      </rPr>
      <t>Fonte dos Serviços</t>
    </r>
    <r>
      <rPr>
        <b/>
        <sz val="11"/>
        <color rgb="FFFF0000"/>
        <rFont val="Arial"/>
        <family val="2"/>
        <charset val="1"/>
      </rPr>
      <t xml:space="preserve"> </t>
    </r>
  </si>
  <si>
    <t xml:space="preserve">Códigos dos Serviços </t>
  </si>
  <si>
    <t>Descrição dos Serviços</t>
  </si>
  <si>
    <t>1.</t>
  </si>
  <si>
    <t>1.1</t>
  </si>
  <si>
    <t>CDHU</t>
  </si>
  <si>
    <t>02.08.020</t>
  </si>
  <si>
    <t>Placa de identificação para obra</t>
  </si>
  <si>
    <t>1.2</t>
  </si>
  <si>
    <t>02.01.180</t>
  </si>
  <si>
    <t>Banheiro químico modelo Standard, com manutenção conforme exigências da CETESB</t>
  </si>
  <si>
    <t>1.3</t>
  </si>
  <si>
    <t>SINAPI</t>
  </si>
  <si>
    <t>1.4</t>
  </si>
  <si>
    <t>1.5</t>
  </si>
  <si>
    <t>2.</t>
  </si>
  <si>
    <t>2.1</t>
  </si>
  <si>
    <t>Demolições e retiradas</t>
  </si>
  <si>
    <t>PMSP EDIF</t>
  </si>
  <si>
    <t>03.02.040</t>
  </si>
  <si>
    <t>Demolição manual de alvenaria de elevação ou elemento vazado, incluindo revestimento</t>
  </si>
  <si>
    <t>unid</t>
  </si>
  <si>
    <t>05.07.040</t>
  </si>
  <si>
    <t>Remoção de entulho separado de obra com caçamba metálica - terra, alvenaria, concreto, argamassa, madeira, papel, plástico ou metal</t>
  </si>
  <si>
    <t>2.2</t>
  </si>
  <si>
    <t>2.3</t>
  </si>
  <si>
    <t>15.03.030</t>
  </si>
  <si>
    <t>Fornecimento e montagem de estrutura em aço ASTM-A36, sem pintura</t>
  </si>
  <si>
    <t>33.11.050</t>
  </si>
  <si>
    <t>Esmalte à base água em superfície metálica, inclusive preparo</t>
  </si>
  <si>
    <t>2.4</t>
  </si>
  <si>
    <t>40.04.460</t>
  </si>
  <si>
    <t>Tomada 2P+T de 20 A - 250 V, completa</t>
  </si>
  <si>
    <t>2.5</t>
  </si>
  <si>
    <t>41.12.210</t>
  </si>
  <si>
    <t>3.</t>
  </si>
  <si>
    <t>3.1</t>
  </si>
  <si>
    <t>Cobertura</t>
  </si>
  <si>
    <t>3.1.1</t>
  </si>
  <si>
    <t>3.1.2</t>
  </si>
  <si>
    <t>3.1.3</t>
  </si>
  <si>
    <t>16.33.052</t>
  </si>
  <si>
    <t>Calha, rufo, afins em chapa galvanizada nº 24 - corte 0,50 m</t>
  </si>
  <si>
    <t>3.2</t>
  </si>
  <si>
    <t>3.2.1</t>
  </si>
  <si>
    <t>3.2.2</t>
  </si>
  <si>
    <t>3.2.3</t>
  </si>
  <si>
    <t>46.01.020</t>
  </si>
  <si>
    <t>Tubo de PVC rígido soldável marrom, DN= 25 mm, (3/4´), inclusive conexões</t>
  </si>
  <si>
    <t>40.04.450</t>
  </si>
  <si>
    <t>Tomada 2P+T de 10 A - 250 V, completa</t>
  </si>
  <si>
    <t>3.3</t>
  </si>
  <si>
    <t>3.3.1</t>
  </si>
  <si>
    <t>3.4</t>
  </si>
  <si>
    <t>3.4.1</t>
  </si>
  <si>
    <t>3.4.2</t>
  </si>
  <si>
    <t>04.08.020</t>
  </si>
  <si>
    <t>Retirada de folha de esquadria em madeira</t>
  </si>
  <si>
    <t>3.4.3</t>
  </si>
  <si>
    <t>23.01.050</t>
  </si>
  <si>
    <t>Caixilho em madeira maxim-ar</t>
  </si>
  <si>
    <t>3.5</t>
  </si>
  <si>
    <t>3.5.1</t>
  </si>
  <si>
    <t>3.5.2</t>
  </si>
  <si>
    <t>3.5.3</t>
  </si>
  <si>
    <t>3.5.4</t>
  </si>
  <si>
    <t>3.5.5</t>
  </si>
  <si>
    <t>33.05.330</t>
  </si>
  <si>
    <t>Verniz em superfície de madeira</t>
  </si>
  <si>
    <t>3.6</t>
  </si>
  <si>
    <t>3.6.1</t>
  </si>
  <si>
    <t>3.6.2</t>
  </si>
  <si>
    <t>3.6.3</t>
  </si>
  <si>
    <t>3.6.4</t>
  </si>
  <si>
    <t>3.6.5</t>
  </si>
  <si>
    <t>3.6.6</t>
  </si>
  <si>
    <t>3.7</t>
  </si>
  <si>
    <t>Serviços Complementares</t>
  </si>
  <si>
    <t>3.7.1</t>
  </si>
  <si>
    <t>3.7.2</t>
  </si>
  <si>
    <t>3.7.3</t>
  </si>
  <si>
    <t>4.1</t>
  </si>
  <si>
    <t>04.03.020</t>
  </si>
  <si>
    <t>Retirada de telhamento em barro</t>
  </si>
  <si>
    <t>03.01.210</t>
  </si>
  <si>
    <t>Demolição mecanizada de concreto armado, inclusive fragmentação e acomodação do material</t>
  </si>
  <si>
    <t>04.11.020</t>
  </si>
  <si>
    <t>Retirada de aparelho sanitário incluindo acessórios</t>
  </si>
  <si>
    <t>4.2</t>
  </si>
  <si>
    <t>02.10.050</t>
  </si>
  <si>
    <t>Locação para muros, cercas e alambrados</t>
  </si>
  <si>
    <t>4.3</t>
  </si>
  <si>
    <t>4.4</t>
  </si>
  <si>
    <t>4.5</t>
  </si>
  <si>
    <t>Esquadrias</t>
  </si>
  <si>
    <t>4.6</t>
  </si>
  <si>
    <t>44.03.180</t>
  </si>
  <si>
    <t>44.03.050</t>
  </si>
  <si>
    <t>44.03.130</t>
  </si>
  <si>
    <t>Saboneteira tipo dispenser, para refil de 800 ml</t>
  </si>
  <si>
    <t>4.7</t>
  </si>
  <si>
    <t>4.8</t>
  </si>
  <si>
    <t>4.9</t>
  </si>
  <si>
    <t>33.10.050</t>
  </si>
  <si>
    <t>Tinta acrílica em massa, inclusive preparo</t>
  </si>
  <si>
    <t>4.10</t>
  </si>
  <si>
    <t>Responsável Técnico</t>
  </si>
  <si>
    <t>5.1</t>
  </si>
  <si>
    <t>5.2</t>
  </si>
  <si>
    <t>5.3</t>
  </si>
  <si>
    <t>Remoção de aparelho de iluminação ou projetor fixo em teto, piso ou parede</t>
  </si>
  <si>
    <t>40.06.060</t>
  </si>
  <si>
    <t>38.04.060</t>
  </si>
  <si>
    <t>15.20.020</t>
  </si>
  <si>
    <t>3.5.6</t>
  </si>
  <si>
    <r>
      <t>Data da Elaboração: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color rgb="FFFF0000"/>
        <rFont val="Arial"/>
        <family val="2"/>
      </rPr>
      <t>09/11/2023</t>
    </r>
  </si>
  <si>
    <t>Canteiro</t>
  </si>
  <si>
    <t>M2</t>
  </si>
  <si>
    <t>02.02.150</t>
  </si>
  <si>
    <t>Locação de container tipo depósito - área mínima de 13,80 m²</t>
  </si>
  <si>
    <t>UNMES</t>
  </si>
  <si>
    <t>M</t>
  </si>
  <si>
    <t>46.05.020</t>
  </si>
  <si>
    <t>Tubo PVC rígido, tipo Coletor Esgoto, junta elástica, DN= 100 mm, inclusive conexões</t>
  </si>
  <si>
    <t>03.01.250</t>
  </si>
  <si>
    <t>Demolição mecanizada de pavimento ou piso em concreto, inclusive fragmentação e acomodação do material</t>
  </si>
  <si>
    <t>M3</t>
  </si>
  <si>
    <t>04.40.070</t>
  </si>
  <si>
    <t>Retirada manual de paralelepípedo ou lajota de concreto, inclusive limpeza e empilhamento</t>
  </si>
  <si>
    <t>03.04.020</t>
  </si>
  <si>
    <t>Demolição manual de revestimento cerâmico, incluindo a base</t>
  </si>
  <si>
    <t>04.09.140</t>
  </si>
  <si>
    <t>Retirada de poste ou sistema de sustentação para alambrado ou fechamento</t>
  </si>
  <si>
    <t>UN</t>
  </si>
  <si>
    <t>04.09.160</t>
  </si>
  <si>
    <t>Retirada de entelamento metálico em geral</t>
  </si>
  <si>
    <t>04.09.020</t>
  </si>
  <si>
    <t>Retirada de esquadria metálica em geral</t>
  </si>
  <si>
    <t>04.11.030</t>
  </si>
  <si>
    <t>Retirada de bancada incluindo pertences</t>
  </si>
  <si>
    <t>04.21.060</t>
  </si>
  <si>
    <t>Remoção de perfilado</t>
  </si>
  <si>
    <t>04.17.020</t>
  </si>
  <si>
    <t>04.02.020</t>
  </si>
  <si>
    <t>Retirada de peças lineares em madeira com seção até 60 cm²</t>
  </si>
  <si>
    <t>RETIRADA DE BRINQUEDOS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</si>
  <si>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</si>
  <si>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</si>
  <si>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</si>
  <si>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</si>
  <si>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</si>
  <si>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</si>
  <si>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</si>
  <si>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</si>
  <si>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</si>
  <si>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</si>
  <si>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</si>
  <si>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</si>
  <si>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Reforma do Moinho</t>
  </si>
  <si>
    <t>Pisos</t>
  </si>
  <si>
    <t>LIXAMENTO MECÂNICO EM SUPERFÍCIES DE CONCRETO</t>
  </si>
  <si>
    <t>17.40.150</t>
  </si>
  <si>
    <t>Resina acrílica para piso de granilite</t>
  </si>
  <si>
    <t>19.01.062</t>
  </si>
  <si>
    <t>Peitoril e/ou soleira em granito, espessura de 2 cm e largura até 20 cm, acabamento polido</t>
  </si>
  <si>
    <t>16.02.060</t>
  </si>
  <si>
    <t>Telha de barro tipo plan</t>
  </si>
  <si>
    <t>Fornecimento de peças diversas para estrutura em madeira</t>
  </si>
  <si>
    <t>22.01.080</t>
  </si>
  <si>
    <t>Forro xadrez em ripas de angelim-vermelho / bacuri / maçaranduba tarugado</t>
  </si>
  <si>
    <t>Pergolado</t>
  </si>
  <si>
    <t>KG</t>
  </si>
  <si>
    <t>26.03.090</t>
  </si>
  <si>
    <t>Vidro laminado temperado jateado de 8 mm</t>
  </si>
  <si>
    <t>28.01.050</t>
  </si>
  <si>
    <t>Ferragem completa com maçaneta tipo alavanca, para porta interna com 2 folhas</t>
  </si>
  <si>
    <t>CJ</t>
  </si>
  <si>
    <t>Fechamento para maquinário</t>
  </si>
  <si>
    <t>3.5.7</t>
  </si>
  <si>
    <t>3.5.8</t>
  </si>
  <si>
    <t>3.5.9</t>
  </si>
  <si>
    <t>3.5.10</t>
  </si>
  <si>
    <t>3.5.11</t>
  </si>
  <si>
    <t>24.02.010</t>
  </si>
  <si>
    <t>Porta em ferro de abrir, para receber vidro, sob medida</t>
  </si>
  <si>
    <t>24.02.060</t>
  </si>
  <si>
    <t>Porta/portão de abrir em chapa, sob medida</t>
  </si>
  <si>
    <t>23.09.052</t>
  </si>
  <si>
    <t>Porta lisa com batente madeira - 110 x 210 cm</t>
  </si>
  <si>
    <t>23.09.030</t>
  </si>
  <si>
    <t>Porta lisa com batente madeira - 70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</si>
  <si>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</si>
  <si>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</si>
  <si>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28.01.040</t>
  </si>
  <si>
    <t>Ferragem completa com maçaneta tipo alavanca, para porta interna com 1 folha</t>
  </si>
  <si>
    <t>23.20.120</t>
  </si>
  <si>
    <t>Guarnição de madeira</t>
  </si>
  <si>
    <t>26.01.040</t>
  </si>
  <si>
    <t>Vidro liso transparente de 4 mm</t>
  </si>
  <si>
    <t>30.01.020</t>
  </si>
  <si>
    <t>Barra de apoio reta, para pessoas com mobilidade reduzida, em tubo de aço inoxidável de 1 1/2´ x 500 mm</t>
  </si>
  <si>
    <t>28.20.650</t>
  </si>
  <si>
    <t>Puxador duplo em aço inoxidável, para porta de madeira, alumínio ou vidro, de 350 mm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</si>
  <si>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</si>
  <si>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</si>
  <si>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</si>
  <si>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</si>
  <si>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</si>
  <si>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</si>
  <si>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</si>
  <si>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</si>
  <si>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</si>
  <si>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</si>
  <si>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</si>
  <si>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</si>
  <si>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</si>
  <si>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</si>
  <si>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</si>
  <si>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</si>
  <si>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</si>
  <si>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</si>
  <si>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</si>
  <si>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38.21.310</t>
  </si>
  <si>
    <t>Eletrocalha lisa galvanizada a fogo, 100 x 100 mm, com acessórios</t>
  </si>
  <si>
    <t>Eletroduto galvanizado conforme NBR13057 -  1´ com acessórios</t>
  </si>
  <si>
    <t>Condulete metálico de 1´</t>
  </si>
  <si>
    <t>40.05.100</t>
  </si>
  <si>
    <t>Interruptor com 2 teclas paralelo e placa</t>
  </si>
  <si>
    <t>41.31.101</t>
  </si>
  <si>
    <t>Projetor LED retangular, potência de 30 W, fluxo luminoso de 2250 a 2400 lm, temperatura cor 6.500 K, bivolt</t>
  </si>
  <si>
    <t>41.15.170</t>
  </si>
  <si>
    <t>Luminária redonda de embutir, com foco orientável e acessório antiofuscante, para 1 lâmpada dicroica de 50 W</t>
  </si>
  <si>
    <t>41.31.040</t>
  </si>
  <si>
    <t>Luminária LED retangular de sobrepor com difusor translúcido, 4000 K, fluxo luminoso de 3690 a 4800 lm, potência de 35 W a 41 W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</si>
  <si>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</si>
  <si>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</si>
  <si>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</si>
  <si>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</si>
  <si>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</si>
  <si>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</si>
  <si>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</si>
  <si>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</si>
  <si>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39.21.070</t>
  </si>
  <si>
    <t>Cabo de cobre flexível de 25 mm², isolamento 0,6/1kV - isolação HEPR 90°C</t>
  </si>
  <si>
    <t>37.04.260</t>
  </si>
  <si>
    <t>Quadro de distribuição universal de sobrepor, para disjuntores 24 DIN / 18 Bolt-on - 150 A - sem componentes</t>
  </si>
  <si>
    <t>37.13.640</t>
  </si>
  <si>
    <t>Disjuntor termomagnético, bipolar 220/380 V, corrente de 60 A até 100 A</t>
  </si>
  <si>
    <t>37.13.600</t>
  </si>
  <si>
    <t>Disjuntor termomagnético, unipolar 127/220 V, corrente de 10 A até 30 A</t>
  </si>
  <si>
    <t>37.13.630</t>
  </si>
  <si>
    <t>Disjuntor termomagnético, bipolar 220/380 V, corrente de 10 A até 50 A</t>
  </si>
  <si>
    <t>DISPOSITIVO DE PROTEÇÃO CONTRA SURTOS 275V - 15KA</t>
  </si>
  <si>
    <t>37.10.010</t>
  </si>
  <si>
    <t>Barramento de cobre nu</t>
  </si>
  <si>
    <t>37.17.114</t>
  </si>
  <si>
    <t>Dispositivo diferencial residual de 125 A x 30 mA - 4 polos</t>
  </si>
  <si>
    <t>37.04.250</t>
  </si>
  <si>
    <t>Quadro de distribuição universal de sobrepor, para disjuntores 16 DIN / 12 Bolt-on - 150 A - sem componentes</t>
  </si>
  <si>
    <t>40.10.110</t>
  </si>
  <si>
    <t>Contator de potência 50 A - 2na+2nf</t>
  </si>
  <si>
    <t>40.11.030</t>
  </si>
  <si>
    <t>Relé bimetálico de sobrecarga para acoplamento direto, faixas de ajuste de 20/32 A até 50/63 A</t>
  </si>
  <si>
    <t>40.20.100</t>
  </si>
  <si>
    <t>Botoeira de comando liga-desliga, sem sinalização</t>
  </si>
  <si>
    <t>Elétrica</t>
  </si>
  <si>
    <t>Pintura</t>
  </si>
  <si>
    <t>3.7.4</t>
  </si>
  <si>
    <t>33.02.080</t>
  </si>
  <si>
    <t>Massa corrida à base de resina acrílica</t>
  </si>
  <si>
    <t>3.8</t>
  </si>
  <si>
    <t>3.8.1</t>
  </si>
  <si>
    <t>99257</t>
  </si>
  <si>
    <t>CAIXA ENTERRADA HIDRÁULICA RETANGULAR EM ALVENARIA COM TIJOLOS CERÂMICOS MACIÇOS, DIMENSÕES INTERNAS: 1X1X0,6 M PARA REDE DE DRENAGEM. AF_12/2020</t>
  </si>
  <si>
    <t>Reforma Sanitários</t>
  </si>
  <si>
    <t>4.11</t>
  </si>
  <si>
    <t>4.12</t>
  </si>
  <si>
    <t>44.01.050</t>
  </si>
  <si>
    <t>Bacia sifonada de louça sem tampa - 6 litros</t>
  </si>
  <si>
    <t>44.20.160</t>
  </si>
  <si>
    <t>Botão para válvula de descarga</t>
  </si>
  <si>
    <t>44.20.280</t>
  </si>
  <si>
    <t>Tampa de plástico para bacia sanitária</t>
  </si>
  <si>
    <t>44.03.645</t>
  </si>
  <si>
    <t>Torneira de mesa automática, acionamento hidromecânico, em latão cromado, DN= 1/2´ou 3/4´</t>
  </si>
  <si>
    <t>44.20.100</t>
  </si>
  <si>
    <t>Engate flexível metálico DN= 1/2´</t>
  </si>
  <si>
    <t>44.20.010</t>
  </si>
  <si>
    <t>Sifão plástico sanfonado universal de 1´</t>
  </si>
  <si>
    <t>44.20.650</t>
  </si>
  <si>
    <t>Válvula de metal cromado de 1´</t>
  </si>
  <si>
    <t>Dispenser papel higiênico em ABS para rolão 300 / 600 m, com visor</t>
  </si>
  <si>
    <t>Dispenser toalheiro em ABS, para folhas</t>
  </si>
  <si>
    <t>14.30.410</t>
  </si>
  <si>
    <t>Divisória em placas de gesso acartonado, resistência ao fogo 30 minutos, espessura 100/70mm - 1RU / 1RU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</si>
  <si>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</si>
  <si>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</si>
  <si>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</si>
  <si>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</si>
  <si>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</si>
  <si>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</si>
  <si>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</si>
  <si>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</si>
  <si>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10.02.020</t>
  </si>
  <si>
    <t>Armadura em tela soldada de aço</t>
  </si>
  <si>
    <t>11.01.290</t>
  </si>
  <si>
    <t>Concreto usinado, fck = 25 MPa - para bombeamento</t>
  </si>
  <si>
    <t>11.16.080</t>
  </si>
  <si>
    <t>Lançamento e adensamento de concreto ou massa por bombeamento</t>
  </si>
  <si>
    <t>5.2.1</t>
  </si>
  <si>
    <t>5.2.2</t>
  </si>
  <si>
    <t>5.2.3</t>
  </si>
  <si>
    <t>5.2.4</t>
  </si>
  <si>
    <t>14.10.111</t>
  </si>
  <si>
    <t>Alvenaria de bloco de concreto de vedação de 14 x 19 x 39 cm - classe C</t>
  </si>
  <si>
    <t>14.20.010</t>
  </si>
  <si>
    <t>Vergas, contravergas e pilaretes de concreto armado</t>
  </si>
  <si>
    <t>5.3.1</t>
  </si>
  <si>
    <t>5.3.2</t>
  </si>
  <si>
    <t>5.3.3</t>
  </si>
  <si>
    <t>Área Externa</t>
  </si>
  <si>
    <t>Rampas e escadas</t>
  </si>
  <si>
    <t>CORTE E ATERRO COMPACTADO</t>
  </si>
  <si>
    <t>02.10.060</t>
  </si>
  <si>
    <t>Locação de vias, calçadas, tanques e lagoas</t>
  </si>
  <si>
    <t>06.02.020</t>
  </si>
  <si>
    <t>Escavação manual em solo de 1ª e 2ª categoria em vala ou cava até 1,5 m</t>
  </si>
  <si>
    <t>FV.12/13 - MURETA DE ARRIMO EM BLOCOS DE CONCRETO, H=1,00 M</t>
  </si>
  <si>
    <t>17.03.200</t>
  </si>
  <si>
    <t>Degrau em cimentado</t>
  </si>
  <si>
    <t>24.08.020</t>
  </si>
  <si>
    <t>Corrimão duplo em tubo de aço inoxidável escovado, com diâmetro de 1 1/2´ e montantes com diâmetro de 2´</t>
  </si>
  <si>
    <t>24.03.040</t>
  </si>
  <si>
    <t>Guarda-corpo tubular com tela em aço galvanizado, diâmetro de 1 1/2´</t>
  </si>
  <si>
    <t>Piso</t>
  </si>
  <si>
    <t>14.02.040</t>
  </si>
  <si>
    <t>Alvenaria de elevação de 1 tijolo maciço comum</t>
  </si>
  <si>
    <t>54.04.350</t>
  </si>
  <si>
    <t>Pavimentação em lajota de concreto 35 MPa, espessura 8 cm, tipos: raquete, retangular, sextavado e 16 faces, com rejunte em areia</t>
  </si>
  <si>
    <t>101187</t>
  </si>
  <si>
    <t>HV.23 - CANALETA DE ALVENARIA PARA GRELHA OU TAMPA DE CONCRETO  L=40CM</t>
  </si>
  <si>
    <t>101197</t>
  </si>
  <si>
    <t>HC.04 - TAMPA DE CONCRETO PARA CANALETA DE A.P.L=0,40M</t>
  </si>
  <si>
    <t>46.03.050</t>
  </si>
  <si>
    <t>Tubo de PVC rígido PxB com virola e anel de borracha, linha esgoto série reforçada ´R´, DN= 100 mm, inclusive conexões</t>
  </si>
  <si>
    <t>99253</t>
  </si>
  <si>
    <t>CAIXA ENTERRADA HIDRÁULICA RETANGULAR EM ALVENARIA COM TIJOLOS CERÂMICOS MACIÇOS, DIMENSÕES INTERNAS: 0,6X0,6X0,6 M PARA REDE DE DRENAGEM. AF_12/2020</t>
  </si>
  <si>
    <t>41.10.500</t>
  </si>
  <si>
    <t>Poste telecônico reto em aço SAE 1010/1020 galvanizado a fogo, altura de 4,00 m</t>
  </si>
  <si>
    <t>41.11.450</t>
  </si>
  <si>
    <t>Suporte tubular de fixação em poste para 2 luminárias tipo pétala</t>
  </si>
  <si>
    <t>41.11.703</t>
  </si>
  <si>
    <t>Luminária LED retangular para poste, fluxo luminoso de 14160 a 17475 lm, eficiência mínima de 118 lm/W - potência de 80 W/120 W</t>
  </si>
  <si>
    <t>Projetor LED modular, fluxo luminoso de 26294 lm, eficiência mínima de 125 l/W - 150 W/200 W</t>
  </si>
  <si>
    <t>40.11.010</t>
  </si>
  <si>
    <t>Relé fotoelétrico 50/60 Hz, 110/220 V, 1200 VA, completo</t>
  </si>
  <si>
    <t>42.05.190</t>
  </si>
  <si>
    <t>Haste de aterramento de 3/4´ x 3 m</t>
  </si>
  <si>
    <t>42.05.320</t>
  </si>
  <si>
    <t>Caixa de inspeção do terra cilíndrica em PVC rígido, diâmetro de 300 mm - h= 400 mm</t>
  </si>
  <si>
    <t>42.05.300</t>
  </si>
  <si>
    <t>Tampa para caixa de inspeção cilíndrica, aço galvanizado</t>
  </si>
  <si>
    <t>97891</t>
  </si>
  <si>
    <t>CAIXA ENTERRADA ELÉTRICA RETANGULAR, EM ALVENARIA COM BLOCOS DE CONCRETO, FUNDO COM BRITA, DIMENSÕES INTERNAS: 0,4X0,4X0,4 M. AF_12/2020</t>
  </si>
  <si>
    <t>38.13.010</t>
  </si>
  <si>
    <t>Eletroduto corrugado em polietileno de alta densidade, DN= 30 mm, com acessórios</t>
  </si>
  <si>
    <t>Eng.ª Marli de Fátima Petronílio Antenor</t>
  </si>
  <si>
    <t>BDI</t>
  </si>
  <si>
    <r>
      <t>Valor Total</t>
    </r>
    <r>
      <rPr>
        <b/>
        <sz val="11"/>
        <color rgb="FFFF0000"/>
        <rFont val="Arial"/>
        <family val="2"/>
        <charset val="1"/>
      </rPr>
      <t xml:space="preserve"> </t>
    </r>
  </si>
  <si>
    <t>Preço Unitário</t>
  </si>
  <si>
    <t>Quantidade</t>
  </si>
  <si>
    <t>SUBTOTAL</t>
  </si>
  <si>
    <t>TOTAL GERAL</t>
  </si>
  <si>
    <t>ART: 28027230231782695</t>
  </si>
  <si>
    <t>CREA 060.175.805-9</t>
  </si>
  <si>
    <t>5.1.9</t>
  </si>
  <si>
    <t>5.1.10</t>
  </si>
  <si>
    <t>5.1.11</t>
  </si>
  <si>
    <t>5.1.12</t>
  </si>
  <si>
    <t>5.1.13</t>
  </si>
  <si>
    <t>5.3.4</t>
  </si>
  <si>
    <t>5.3.5</t>
  </si>
  <si>
    <t>5.3.6</t>
  </si>
  <si>
    <t>5.3.7</t>
  </si>
  <si>
    <t>5.3.8</t>
  </si>
  <si>
    <t>5.3.9</t>
  </si>
  <si>
    <t>5.3.10</t>
  </si>
  <si>
    <t>5.2.5</t>
  </si>
  <si>
    <t>5.2.6</t>
  </si>
  <si>
    <t>5.2.7</t>
  </si>
  <si>
    <t>5.3.11</t>
  </si>
  <si>
    <t>5.3.12</t>
  </si>
  <si>
    <t>5.3.13</t>
  </si>
  <si>
    <r>
      <t>Endereço:</t>
    </r>
    <r>
      <rPr>
        <sz val="11"/>
        <color rgb="FFFF0000"/>
        <rFont val="Arial"/>
        <family val="2"/>
        <charset val="1"/>
      </rPr>
      <t xml:space="preserve"> Avenida Alnberto Paladino, s/nº Vila Cruzeiro</t>
    </r>
  </si>
  <si>
    <r>
      <t>Objeto:</t>
    </r>
    <r>
      <rPr>
        <sz val="11"/>
        <rFont val="Arial"/>
        <family val="2"/>
        <charset val="1"/>
      </rPr>
      <t xml:space="preserve"> "Revitalização do Moinho do Denoni e entorno"</t>
    </r>
  </si>
  <si>
    <t>4.13</t>
  </si>
  <si>
    <t>30.01.061</t>
  </si>
  <si>
    <t>Barra de apoio lateral para lavatório, para pessoas com mobilidade reduzida, em tubo de aço inoxidável de 1.1/4", comprimento 25 a 30 cm</t>
  </si>
  <si>
    <t>30.01.030</t>
  </si>
  <si>
    <t>Barra de apoio reta, para pessoas com mobilidade reduzida, em tubo de aço inoxidável de 1 1/2´ x 800 mm</t>
  </si>
  <si>
    <t>4.14</t>
  </si>
  <si>
    <t>4.15</t>
  </si>
  <si>
    <t>30.08.040</t>
  </si>
  <si>
    <t>Lavatório de louça para canto sem coluna para pessoas com mobilidade reduzida</t>
  </si>
  <si>
    <t>4.16</t>
  </si>
  <si>
    <t>44.03.315</t>
  </si>
  <si>
    <t>Torneira de mesa com bica móvel e alavanca</t>
  </si>
  <si>
    <t>Eng.º Sergio Guedes Gonçalves</t>
  </si>
  <si>
    <t>CREA 506.933.930-7</t>
  </si>
  <si>
    <r>
      <t xml:space="preserve">Fonte: 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color rgb="FFFF0000"/>
        <rFont val="Arial"/>
        <family val="2"/>
      </rPr>
      <t>CDHU 192 12/2023     -     PMSP 07/2023     -      SINAPI 11/2023      SEM DESONERAÇÃO</t>
    </r>
  </si>
  <si>
    <t>Prefeitura municipal de Itatiba, 04 de janeiro 2024</t>
  </si>
  <si>
    <t>e</t>
  </si>
  <si>
    <t>ITEM</t>
  </si>
  <si>
    <t>DESCRIÇÃO</t>
  </si>
  <si>
    <t>UNID</t>
  </si>
  <si>
    <t>QUANT.</t>
  </si>
  <si>
    <t>%</t>
  </si>
  <si>
    <t>SUGESTÃO DE QUALIFICAÇÃO TÉCNICA</t>
  </si>
  <si>
    <t xml:space="preserve">Instalação de forros em geral </t>
  </si>
  <si>
    <t>m²</t>
  </si>
  <si>
    <t>3.7.2 a 3.7.4</t>
  </si>
  <si>
    <t>5.1.5, 5.1.9 e 5.2.1</t>
  </si>
  <si>
    <t>Alvenaria</t>
  </si>
  <si>
    <t>MEMÓRIA DE CÁLCULO FORMALIZAÇÃO</t>
  </si>
  <si>
    <r>
      <t>Endereço:</t>
    </r>
    <r>
      <rPr>
        <sz val="11"/>
        <color rgb="FFFF0000"/>
        <rFont val="Arial"/>
        <family val="2"/>
        <charset val="1"/>
      </rPr>
      <t xml:space="preserve"> Avenida Alberto Paladino, s/nº Vila Cruzeiro</t>
    </r>
  </si>
  <si>
    <r>
      <t xml:space="preserve">Processo: </t>
    </r>
    <r>
      <rPr>
        <sz val="11"/>
        <color rgb="FFFF0000"/>
        <rFont val="Arial"/>
        <family val="2"/>
      </rPr>
      <t>ST-PRC-2023-00118-DM</t>
    </r>
  </si>
  <si>
    <t>MEMÓRIA DE CÁLCULO</t>
  </si>
  <si>
    <t>Considerado placa 3,00m x 2,00m = 6,00m²</t>
  </si>
  <si>
    <t>Considerado 1 unid pelo prazo da obra ( 1 unid x 6 meses) = 6 unid</t>
  </si>
  <si>
    <t>Estimado para atendimento das instalações do canteiro = 6,00m</t>
  </si>
  <si>
    <t>Conforme projeto = 112,00m²</t>
  </si>
  <si>
    <t>Demolição de mesas/bancos em concreto (estimado 1,50m³ x 4 unid) = 6,00m³</t>
  </si>
  <si>
    <t>Conforme projeto = 12,55m²</t>
  </si>
  <si>
    <t>Conforme projeto (1,20m² x 0,20m) = 0,24m³</t>
  </si>
  <si>
    <t>Conforme projeto = 0,63m²</t>
  </si>
  <si>
    <t>Considerado 60 unidades</t>
  </si>
  <si>
    <t>Conforme projeto (23,27m + 70,55m 1,00m) = 93,82m²</t>
  </si>
  <si>
    <t>Conforme projeto (1,45m x 1,10m + 1,80m x 1,10) + (4 unid x 1,20m x 0,60m) = 6,46m²</t>
  </si>
  <si>
    <t>Conforme projeto = 04 unid</t>
  </si>
  <si>
    <t>Conforme projeto = 01 unid</t>
  </si>
  <si>
    <t>Conforme projeto = 4,00m²</t>
  </si>
  <si>
    <t>Conforme projeto = 24,00m</t>
  </si>
  <si>
    <t>Conforme projeto = 08 unid</t>
  </si>
  <si>
    <t>Conforme projeto  (24,80m + 22,15m) = 46,95m</t>
  </si>
  <si>
    <t>Conforme projeto (09 unid aparelhos + 03 unid brinquedos) = 12 unid</t>
  </si>
  <si>
    <t>Conforme projeto (182,56m² + 9,55m² + 42,74m²) = 234,85m²</t>
  </si>
  <si>
    <t>Considerado 4 caçambas de 6,00m³</t>
  </si>
  <si>
    <t>Conforme projeto = 132,50m²</t>
  </si>
  <si>
    <t>Conforme projeto = 4,20m</t>
  </si>
  <si>
    <t>Conforme projeto 50% do total = 120,14m²</t>
  </si>
  <si>
    <t>Conforme projeto (0,06m x 0,20m x 24,80m) + (02 unid x 0,22m x 0,22m x 4,00m altura) = 0,69m³</t>
  </si>
  <si>
    <t>Conforme projeto = 197,54m²</t>
  </si>
  <si>
    <t>Conforme projeto (0,05m x 0,1m x 22,15m) = 0,11m³</t>
  </si>
  <si>
    <t>Conforme projeto (2,95m + 2,95m + 2,05m) x 1,20m x 10kg = 95,40kg</t>
  </si>
  <si>
    <t>Conforme projeto (2,95m + 2,95m + 2,05m) x 1,20m  = 9,54m²</t>
  </si>
  <si>
    <t>Considerado 01 unid</t>
  </si>
  <si>
    <t>Conforme projeto (2,05m x 1,20m) = 2,46m²</t>
  </si>
  <si>
    <t>Conforme projeto alçapão bomba d'água (1,00m x 1,00m x 1,00 unid) = 1,00m²</t>
  </si>
  <si>
    <t>Conforme projeto J3 (1,20m x 0,60m x 04 unid) = 2,88m²</t>
  </si>
  <si>
    <t>Conforme projeto P1/P2 = 03 unid</t>
  </si>
  <si>
    <t>Conforme projeto P3 = 02 unid</t>
  </si>
  <si>
    <t>Conforme projeto P4 = 02 unid</t>
  </si>
  <si>
    <t>Conforme projeto P1/P2/P3 = 06 unid</t>
  </si>
  <si>
    <t>Conforme projeto = 46,50m</t>
  </si>
  <si>
    <t>Conforme projeto J3 = 2,88m²</t>
  </si>
  <si>
    <t>Conforme projeto para P4 = 04 unid</t>
  </si>
  <si>
    <t>Conforme projeto = 02 unid</t>
  </si>
  <si>
    <t>Conforme projeto = 60,00m</t>
  </si>
  <si>
    <t>Conforme projeto = 100,00m</t>
  </si>
  <si>
    <t>Conforme projeto = 27 unid</t>
  </si>
  <si>
    <t>Conforme projeto = 07 unid</t>
  </si>
  <si>
    <t>Conforme projeto = 20 unid</t>
  </si>
  <si>
    <t>Conforme projeto = 150,00m</t>
  </si>
  <si>
    <t>Conforme projeto = 300,00m</t>
  </si>
  <si>
    <t>Conforme projeto = 360,00m</t>
  </si>
  <si>
    <t>Conforme projeto = 200,00m</t>
  </si>
  <si>
    <t>Conforme projeto = 06 unid</t>
  </si>
  <si>
    <t>Conforme projeto = 4,00kg</t>
  </si>
  <si>
    <t>Conforme projeto = 72,00m²</t>
  </si>
  <si>
    <t>Conforme projeto = 548,48m²</t>
  </si>
  <si>
    <t>Conforme projeto (85,25m² + 21,30m² + 206,30m² + 175,20m²) = 488,05m²</t>
  </si>
  <si>
    <t>Conforme projeto (2,46m² x 2 lados) + (1,00m² x 2 lados) = 6,92m²</t>
  </si>
  <si>
    <t>Conforme projeto = 03 unid</t>
  </si>
  <si>
    <t>Conforme projeto = 6,70m²</t>
  </si>
  <si>
    <t>Conforme projeto = 19,50m</t>
  </si>
  <si>
    <t>Conforme projeto = 86,41m³ x 30% = 112,33m³</t>
  </si>
  <si>
    <t>Conforme projeto rampas e escadas (43,95m² + 13,61m²) = 57,56m²</t>
  </si>
  <si>
    <t>Conforme projeto = 100,77m</t>
  </si>
  <si>
    <t>Conforme projeto (100,77m x 0,20m x 0,25m) = 5,04m³</t>
  </si>
  <si>
    <t>Conforme projeto (43,95m² x 1,48kg/m x 10%) = 71,55kg</t>
  </si>
  <si>
    <t>Conforme projeto (43,95m² x 0,07m) =3,08m³</t>
  </si>
  <si>
    <t>Conforme projeto (40,00m x 0,20m) = 8,00m²</t>
  </si>
  <si>
    <t>Estimado para degraus = 1,00m³</t>
  </si>
  <si>
    <t>Conforme projeto = 40,00m</t>
  </si>
  <si>
    <t>Conforme projeto = 68,74m</t>
  </si>
  <si>
    <t>Conforme projeto = 21,71m</t>
  </si>
  <si>
    <t>Conforme projeto = 28,18m²</t>
  </si>
  <si>
    <t>Conforme projeto = 172,51m²</t>
  </si>
  <si>
    <t>Conforme projeto (11,03m x 0,40m x 0,40m) = 1,76m³</t>
  </si>
  <si>
    <t>Conforme projeto = 11,03m</t>
  </si>
  <si>
    <t>Estimado 10,00m para direcionamento de águas pluviais</t>
  </si>
  <si>
    <t>Estimado 01 unid para direcionamento de águas pluviais</t>
  </si>
  <si>
    <t>Conforme projeto = 450,00m</t>
  </si>
  <si>
    <t>Conforme projeto = 15,00m</t>
  </si>
  <si>
    <t>Conforme projeto = 220,00m</t>
  </si>
  <si>
    <t>Prefeitura municipal de Itatiba, 04 de janeiro de 2024</t>
  </si>
  <si>
    <t>Prefeitura do Município de Itatiba</t>
  </si>
  <si>
    <t>CRONOGRAMA FÍSICO-FINANCEIRO</t>
  </si>
  <si>
    <t>Data:</t>
  </si>
  <si>
    <t>Obra: "Revitalização do Moinho do Denoni e entorno"</t>
  </si>
  <si>
    <t>Local: Avenida Alberto Paladino, s/nº Vila Cruzeiro</t>
  </si>
  <si>
    <t>SERVIÇOS</t>
  </si>
  <si>
    <t>TOTAL DO 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</si>
  <si>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</si>
  <si>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</si>
  <si>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</si>
  <si>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</si>
  <si>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</si>
  <si>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</si>
  <si>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</si>
  <si>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</si>
  <si>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TOTAL</t>
  </si>
  <si>
    <t>( % / R$ )</t>
  </si>
  <si>
    <t>1                           30</t>
  </si>
  <si>
    <t>1. CANTEIRO</t>
  </si>
  <si>
    <t>2. DEMOLIÇÕES E RETIRADAS</t>
  </si>
  <si>
    <t>3. REFORMA DO MOINHO</t>
  </si>
  <si>
    <t>4. REFORMA DO SANITÁRIOS</t>
  </si>
  <si>
    <t>5. ÁREA EXTERNA</t>
  </si>
  <si>
    <t>7. RESTAURO DE PINTURA</t>
  </si>
  <si>
    <t>DESEMBOLSO TOTAL DO MÊS (R$):</t>
  </si>
  <si>
    <t>MENSAL</t>
  </si>
  <si>
    <t>ACUM.</t>
  </si>
  <si>
    <t>PERCENTUAL: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</si>
</sst>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;\-#,##0.00\ ;&quot; -&quot;#\ ;@\ "/>
    <numFmt numFmtId="165" formatCode="[$R$-416]\ #,##0.00;[Red]\-[$R$-416]\ #,##0.00"/>
    <numFmt numFmtId="166" formatCode="&quot;R$ &quot;#,##0.00"/>
    <numFmt numFmtId="167" formatCode="&quot;R$&quot;\ #,##0.00"/>
    <numFmt numFmtId="168" formatCode="#,##0.00;[Red]#,##0.00"/>
    <numFmt numFmtId="169" formatCode="#,##0;[Red]#,##0"/>
    <numFmt numFmtId="170" formatCode="00"/>
    <numFmt numFmtId="171" formatCode="_-* #,##0.00_-;\-* #,##0.00_-;_-* \-??_-;_-@_-"/>
    <numFmt numFmtId="172" formatCode="&quot;R$ &quot;#,##0.00;[Red]&quot;R$ &quot;#,##0.00"/>
  </numFmts>
  <fonts count="38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Mangal"/>
      <family val="2"/>
      <charset val="1"/>
    </font>
    <font>
      <sz val="11"/>
      <name val="Arial"/>
      <family val="2"/>
      <charset val="1"/>
    </font>
    <font>
      <sz val="8"/>
      <name val="Tahoma"/>
      <family val="2"/>
      <charset val="1"/>
    </font>
    <font>
      <b/>
      <sz val="14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2"/>
      <name val="Tahoma"/>
      <family val="2"/>
      <charset val="1"/>
    </font>
    <font>
      <sz val="11"/>
      <color rgb="FFFF0000"/>
      <name val="Arial"/>
      <family val="2"/>
      <charset val="1"/>
    </font>
    <font>
      <sz val="11"/>
      <name val="Tahoma"/>
      <family val="2"/>
      <charset val="1"/>
    </font>
    <font>
      <b/>
      <sz val="11"/>
      <name val="Tahoma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  <font>
      <b/>
      <sz val="11"/>
      <color rgb="FF3333FF"/>
      <name val="Arial"/>
      <family val="2"/>
      <charset val="1"/>
    </font>
    <font>
      <b/>
      <sz val="11"/>
      <color rgb="FF3333FF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sz val="8"/>
      <color indexed="8"/>
      <name val="Arial"/>
      <family val="2"/>
    </font>
    <font>
      <sz val="11"/>
      <color indexed="8"/>
      <name val="Liberation Sans1"/>
      <charset val="1"/>
    </font>
    <font>
      <b/>
      <sz val="12"/>
      <name val="Arial"/>
      <family val="2"/>
    </font>
    <font>
      <sz val="11"/>
      <color indexed="63"/>
      <name val="Calibri"/>
      <family val="2"/>
      <charset val="1"/>
    </font>
    <font>
      <b/>
      <sz val="8"/>
      <name val="Arial"/>
      <family val="2"/>
    </font>
    <font>
      <sz val="11"/>
      <name val="Arial"/>
      <family val="2"/>
    </font>
    <font>
      <sz val="11"/>
      <name val="Liberation Sans1"/>
      <charset val="1"/>
    </font>
    <font>
      <b/>
      <sz val="14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0" tint="-0.14999847407452621"/>
        <bgColor indexed="26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164" fontId="3" fillId="0" borderId="0" applyBorder="0" applyProtection="0"/>
    <xf numFmtId="0" fontId="1" fillId="0" borderId="0"/>
    <xf numFmtId="0" fontId="2" fillId="0" borderId="0"/>
    <xf numFmtId="0" fontId="30" fillId="0" borderId="0"/>
    <xf numFmtId="9" fontId="32" fillId="0" borderId="0"/>
    <xf numFmtId="171" fontId="30" fillId="0" borderId="0" applyBorder="0" applyProtection="0"/>
  </cellStyleXfs>
  <cellXfs count="247">
    <xf numFmtId="0" fontId="0" fillId="0" borderId="0" xfId="0"/>
    <xf numFmtId="0" fontId="4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 applyProtection="1">
      <alignment horizontal="justify" vertical="center" wrapText="1"/>
    </xf>
    <xf numFmtId="0" fontId="5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horizontal="right" vertical="center"/>
    </xf>
    <xf numFmtId="165" fontId="12" fillId="0" borderId="0" xfId="1" applyNumberFormat="1" applyFont="1" applyBorder="1" applyAlignment="1" applyProtection="1">
      <alignment horizontal="right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justify" vertical="center" wrapText="1"/>
    </xf>
    <xf numFmtId="0" fontId="8" fillId="0" borderId="0" xfId="1" applyNumberFormat="1" applyFont="1" applyBorder="1" applyAlignment="1" applyProtection="1">
      <alignment vertical="center"/>
    </xf>
    <xf numFmtId="0" fontId="8" fillId="0" borderId="0" xfId="0" applyFont="1"/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2" borderId="6" xfId="1" applyNumberFormat="1" applyFont="1" applyFill="1" applyBorder="1" applyAlignment="1" applyProtection="1">
      <alignment horizontal="center" vertical="center" wrapText="1"/>
    </xf>
    <xf numFmtId="0" fontId="8" fillId="2" borderId="6" xfId="1" applyNumberFormat="1" applyFont="1" applyFill="1" applyBorder="1" applyAlignment="1" applyProtection="1">
      <alignment horizontal="center" vertical="center"/>
    </xf>
    <xf numFmtId="165" fontId="8" fillId="2" borderId="6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Border="1" applyAlignment="1" applyProtection="1">
      <alignment vertical="center"/>
    </xf>
    <xf numFmtId="0" fontId="8" fillId="3" borderId="5" xfId="1" applyNumberFormat="1" applyFont="1" applyFill="1" applyBorder="1" applyAlignment="1" applyProtection="1">
      <alignment horizontal="center" vertical="center"/>
    </xf>
    <xf numFmtId="0" fontId="8" fillId="3" borderId="6" xfId="1" applyNumberFormat="1" applyFont="1" applyFill="1" applyBorder="1" applyAlignment="1" applyProtection="1">
      <alignment horizontal="center" vertical="center"/>
    </xf>
    <xf numFmtId="0" fontId="8" fillId="3" borderId="6" xfId="1" applyNumberFormat="1" applyFont="1" applyFill="1" applyBorder="1" applyAlignment="1" applyProtection="1">
      <alignment horizontal="justify" vertical="center" wrapText="1"/>
    </xf>
    <xf numFmtId="0" fontId="8" fillId="3" borderId="6" xfId="1" applyNumberFormat="1" applyFont="1" applyFill="1" applyBorder="1" applyAlignment="1" applyProtection="1">
      <alignment horizontal="right" vertical="center"/>
    </xf>
    <xf numFmtId="165" fontId="8" fillId="3" borderId="6" xfId="1" applyNumberFormat="1" applyFont="1" applyFill="1" applyBorder="1" applyAlignment="1" applyProtection="1">
      <alignment horizontal="right" vertical="center"/>
    </xf>
    <xf numFmtId="0" fontId="0" fillId="4" borderId="5" xfId="1" applyNumberFormat="1" applyFont="1" applyFill="1" applyBorder="1" applyAlignment="1" applyProtection="1">
      <alignment horizontal="center" vertical="center" wrapText="1"/>
    </xf>
    <xf numFmtId="0" fontId="0" fillId="4" borderId="6" xfId="1" applyNumberFormat="1" applyFont="1" applyFill="1" applyBorder="1" applyAlignment="1" applyProtection="1">
      <alignment horizontal="center" vertical="center" wrapText="1"/>
    </xf>
    <xf numFmtId="165" fontId="0" fillId="4" borderId="6" xfId="1" applyNumberFormat="1" applyFont="1" applyFill="1" applyBorder="1" applyAlignment="1" applyProtection="1">
      <alignment horizontal="right" vertical="center" wrapText="1"/>
    </xf>
    <xf numFmtId="0" fontId="0" fillId="0" borderId="0" xfId="1" applyNumberFormat="1" applyFont="1" applyBorder="1" applyAlignment="1" applyProtection="1">
      <alignment horizontal="right" vertical="center" wrapText="1"/>
    </xf>
    <xf numFmtId="0" fontId="5" fillId="0" borderId="0" xfId="1" applyNumberFormat="1" applyFont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horizontal="right"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horizontal="right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right" vertical="center"/>
    </xf>
    <xf numFmtId="165" fontId="4" fillId="5" borderId="6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Border="1" applyAlignment="1" applyProtection="1">
      <alignment horizontal="right" vertical="center"/>
    </xf>
    <xf numFmtId="0" fontId="4" fillId="0" borderId="0" xfId="1" applyNumberFormat="1" applyFont="1" applyBorder="1" applyAlignment="1" applyProtection="1">
      <alignment vertical="center"/>
    </xf>
    <xf numFmtId="0" fontId="4" fillId="4" borderId="5" xfId="1" applyNumberFormat="1" applyFont="1" applyFill="1" applyBorder="1" applyAlignment="1" applyProtection="1">
      <alignment horizontal="center" vertical="center"/>
    </xf>
    <xf numFmtId="0" fontId="0" fillId="4" borderId="5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10" fontId="16" fillId="0" borderId="0" xfId="0" applyNumberFormat="1" applyFont="1" applyAlignment="1">
      <alignment horizontal="center" vertical="center"/>
    </xf>
    <xf numFmtId="0" fontId="15" fillId="0" borderId="0" xfId="1" applyNumberFormat="1" applyFont="1" applyBorder="1" applyAlignment="1" applyProtection="1">
      <alignment horizontal="right" vertical="center"/>
    </xf>
    <xf numFmtId="0" fontId="15" fillId="0" borderId="0" xfId="1" applyNumberFormat="1" applyFont="1" applyBorder="1" applyAlignment="1" applyProtection="1">
      <alignment vertical="center"/>
    </xf>
    <xf numFmtId="0" fontId="8" fillId="4" borderId="8" xfId="1" applyNumberFormat="1" applyFont="1" applyFill="1" applyBorder="1" applyAlignment="1" applyProtection="1">
      <alignment horizontal="center" vertical="center" wrapText="1"/>
    </xf>
    <xf numFmtId="0" fontId="8" fillId="4" borderId="9" xfId="1" applyNumberFormat="1" applyFont="1" applyFill="1" applyBorder="1" applyAlignment="1" applyProtection="1">
      <alignment horizontal="center" vertical="center" wrapText="1"/>
    </xf>
    <xf numFmtId="0" fontId="8" fillId="3" borderId="10" xfId="1" applyNumberFormat="1" applyFont="1" applyFill="1" applyBorder="1" applyAlignment="1" applyProtection="1">
      <alignment horizontal="justify" vertical="center" wrapText="1"/>
    </xf>
    <xf numFmtId="0" fontId="8" fillId="3" borderId="9" xfId="1" applyNumberFormat="1" applyFont="1" applyFill="1" applyBorder="1" applyAlignment="1" applyProtection="1">
      <alignment horizontal="center" vertical="center" wrapText="1"/>
    </xf>
    <xf numFmtId="0" fontId="8" fillId="3" borderId="9" xfId="1" applyNumberFormat="1" applyFont="1" applyFill="1" applyBorder="1" applyAlignment="1" applyProtection="1">
      <alignment horizontal="right" vertical="center" wrapText="1"/>
    </xf>
    <xf numFmtId="0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0" xfId="1" applyNumberFormat="1" applyFont="1" applyFill="1" applyBorder="1" applyAlignment="1" applyProtection="1">
      <alignment horizontal="center" vertical="center" wrapText="1"/>
    </xf>
    <xf numFmtId="0" fontId="8" fillId="3" borderId="12" xfId="1" applyNumberFormat="1" applyFont="1" applyFill="1" applyBorder="1" applyAlignment="1" applyProtection="1">
      <alignment vertical="center" wrapText="1"/>
    </xf>
    <xf numFmtId="0" fontId="8" fillId="3" borderId="10" xfId="1" applyNumberFormat="1" applyFont="1" applyFill="1" applyBorder="1" applyAlignment="1" applyProtection="1">
      <alignment horizontal="center" vertical="center" wrapText="1"/>
    </xf>
    <xf numFmtId="0" fontId="8" fillId="3" borderId="10" xfId="1" applyNumberFormat="1" applyFont="1" applyFill="1" applyBorder="1" applyAlignment="1" applyProtection="1">
      <alignment horizontal="right" vertical="center" wrapText="1"/>
    </xf>
    <xf numFmtId="165" fontId="8" fillId="3" borderId="10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justify" vertical="center" wrapText="1"/>
    </xf>
    <xf numFmtId="49" fontId="5" fillId="0" borderId="0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horizontal="right" vertical="center"/>
    </xf>
    <xf numFmtId="49" fontId="0" fillId="0" borderId="0" xfId="0" applyNumberFormat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49" fontId="0" fillId="0" borderId="6" xfId="2" applyNumberFormat="1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20" fillId="5" borderId="6" xfId="1" applyNumberFormat="1" applyFont="1" applyFill="1" applyBorder="1" applyAlignment="1" applyProtection="1">
      <alignment horizontal="justify" vertical="center" wrapText="1"/>
    </xf>
    <xf numFmtId="165" fontId="8" fillId="3" borderId="6" xfId="1" applyNumberFormat="1" applyFont="1" applyFill="1" applyBorder="1" applyAlignment="1" applyProtection="1">
      <alignment horizontal="right" vertical="center" wrapText="1"/>
    </xf>
    <xf numFmtId="0" fontId="0" fillId="7" borderId="6" xfId="0" applyFill="1" applyBorder="1" applyAlignment="1">
      <alignment wrapText="1"/>
    </xf>
    <xf numFmtId="0" fontId="2" fillId="7" borderId="6" xfId="0" applyFont="1" applyFill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 wrapText="1"/>
    </xf>
    <xf numFmtId="166" fontId="2" fillId="7" borderId="6" xfId="0" applyNumberFormat="1" applyFont="1" applyFill="1" applyBorder="1" applyAlignment="1">
      <alignment horizontal="right" vertical="center" wrapText="1"/>
    </xf>
    <xf numFmtId="0" fontId="0" fillId="7" borderId="6" xfId="0" applyFill="1" applyBorder="1" applyAlignment="1">
      <alignment vertical="center" wrapText="1"/>
    </xf>
    <xf numFmtId="0" fontId="4" fillId="6" borderId="5" xfId="1" applyNumberFormat="1" applyFont="1" applyFill="1" applyBorder="1" applyAlignment="1" applyProtection="1">
      <alignment horizontal="center" vertical="center"/>
    </xf>
    <xf numFmtId="165" fontId="2" fillId="7" borderId="6" xfId="0" applyNumberFormat="1" applyFont="1" applyFill="1" applyBorder="1" applyAlignment="1">
      <alignment horizontal="right" vertical="center" wrapText="1"/>
    </xf>
    <xf numFmtId="0" fontId="0" fillId="6" borderId="5" xfId="1" applyNumberFormat="1" applyFont="1" applyFill="1" applyBorder="1" applyAlignment="1" applyProtection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0" fillId="0" borderId="6" xfId="1" applyNumberFormat="1" applyFont="1" applyBorder="1" applyAlignment="1" applyProtection="1">
      <alignment horizontal="center" vertical="center" wrapText="1"/>
    </xf>
    <xf numFmtId="165" fontId="0" fillId="0" borderId="6" xfId="1" applyNumberFormat="1" applyFont="1" applyBorder="1" applyAlignment="1" applyProtection="1">
      <alignment horizontal="right" vertical="center" wrapText="1"/>
    </xf>
    <xf numFmtId="0" fontId="2" fillId="0" borderId="6" xfId="3" applyBorder="1" applyAlignment="1">
      <alignment wrapText="1"/>
    </xf>
    <xf numFmtId="0" fontId="8" fillId="0" borderId="4" xfId="1" applyNumberFormat="1" applyFont="1" applyBorder="1" applyAlignment="1" applyProtection="1">
      <alignment horizontal="justify" vertical="center" wrapText="1"/>
    </xf>
    <xf numFmtId="9" fontId="8" fillId="0" borderId="9" xfId="1" applyNumberFormat="1" applyFont="1" applyBorder="1" applyAlignment="1" applyProtection="1">
      <alignment horizontal="center" vertical="center" wrapText="1"/>
    </xf>
    <xf numFmtId="0" fontId="8" fillId="0" borderId="9" xfId="1" applyNumberFormat="1" applyFont="1" applyBorder="1" applyAlignment="1" applyProtection="1">
      <alignment horizontal="right" vertical="center" wrapText="1"/>
    </xf>
    <xf numFmtId="165" fontId="8" fillId="0" borderId="9" xfId="1" applyNumberFormat="1" applyFont="1" applyBorder="1" applyAlignment="1" applyProtection="1">
      <alignment horizontal="right" vertical="center" wrapText="1"/>
    </xf>
    <xf numFmtId="0" fontId="9" fillId="0" borderId="0" xfId="1" applyNumberFormat="1" applyFont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vertical="center"/>
    </xf>
    <xf numFmtId="167" fontId="2" fillId="7" borderId="6" xfId="0" applyNumberFormat="1" applyFont="1" applyFill="1" applyBorder="1" applyAlignment="1">
      <alignment horizontal="right" vertical="center" wrapText="1"/>
    </xf>
    <xf numFmtId="167" fontId="22" fillId="0" borderId="0" xfId="0" applyNumberFormat="1" applyFont="1" applyAlignment="1">
      <alignment horizontal="right"/>
    </xf>
    <xf numFmtId="0" fontId="20" fillId="0" borderId="0" xfId="1" applyNumberFormat="1" applyFont="1" applyBorder="1" applyAlignment="1" applyProtection="1">
      <alignment vertical="center"/>
    </xf>
    <xf numFmtId="0" fontId="20" fillId="0" borderId="0" xfId="1" applyNumberFormat="1" applyFont="1" applyBorder="1" applyAlignment="1" applyProtection="1">
      <alignment vertical="center" wrapText="1"/>
    </xf>
    <xf numFmtId="0" fontId="25" fillId="0" borderId="0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vertical="center" wrapText="1"/>
    </xf>
    <xf numFmtId="0" fontId="24" fillId="0" borderId="0" xfId="1" applyNumberFormat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vertical="center"/>
    </xf>
    <xf numFmtId="0" fontId="26" fillId="0" borderId="0" xfId="0" applyFont="1" applyAlignment="1">
      <alignment horizontal="center"/>
    </xf>
    <xf numFmtId="167" fontId="0" fillId="0" borderId="0" xfId="0" applyNumberFormat="1" applyAlignment="1">
      <alignment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10" fontId="20" fillId="0" borderId="6" xfId="0" applyNumberFormat="1" applyFont="1" applyBorder="1" applyAlignment="1">
      <alignment horizontal="center" vertical="center" wrapText="1"/>
    </xf>
    <xf numFmtId="0" fontId="6" fillId="9" borderId="0" xfId="1" applyNumberFormat="1" applyFont="1" applyFill="1" applyBorder="1" applyAlignment="1" applyProtection="1">
      <alignment horizontal="center" vertical="center" wrapText="1"/>
    </xf>
    <xf numFmtId="0" fontId="7" fillId="9" borderId="0" xfId="1" applyNumberFormat="1" applyFont="1" applyFill="1" applyBorder="1" applyAlignment="1" applyProtection="1">
      <alignment horizontal="center" vertical="center" wrapText="1"/>
    </xf>
    <xf numFmtId="0" fontId="8" fillId="9" borderId="0" xfId="1" applyNumberFormat="1" applyFont="1" applyFill="1" applyBorder="1" applyAlignment="1" applyProtection="1">
      <alignment horizontal="left" vertical="center" wrapText="1"/>
    </xf>
    <xf numFmtId="0" fontId="9" fillId="9" borderId="0" xfId="0" applyFont="1" applyFill="1"/>
    <xf numFmtId="0" fontId="10" fillId="9" borderId="0" xfId="1" applyNumberFormat="1" applyFont="1" applyFill="1" applyBorder="1" applyAlignment="1" applyProtection="1">
      <alignment vertical="center"/>
    </xf>
    <xf numFmtId="0" fontId="10" fillId="9" borderId="0" xfId="1" applyNumberFormat="1" applyFont="1" applyFill="1" applyBorder="1" applyAlignment="1" applyProtection="1">
      <alignment horizontal="right" vertical="center"/>
    </xf>
    <xf numFmtId="165" fontId="10" fillId="9" borderId="0" xfId="1" applyNumberFormat="1" applyFont="1" applyFill="1" applyBorder="1" applyAlignment="1" applyProtection="1">
      <alignment horizontal="right" vertical="center"/>
    </xf>
    <xf numFmtId="0" fontId="8" fillId="9" borderId="0" xfId="1" applyNumberFormat="1" applyFont="1" applyFill="1" applyBorder="1" applyAlignment="1" applyProtection="1">
      <alignment horizontal="center" vertical="center"/>
    </xf>
    <xf numFmtId="0" fontId="12" fillId="9" borderId="0" xfId="1" applyNumberFormat="1" applyFont="1" applyFill="1" applyBorder="1" applyAlignment="1" applyProtection="1">
      <alignment vertical="center"/>
    </xf>
    <xf numFmtId="0" fontId="12" fillId="9" borderId="0" xfId="1" applyNumberFormat="1" applyFont="1" applyFill="1" applyBorder="1" applyAlignment="1" applyProtection="1">
      <alignment horizontal="right" vertical="center"/>
    </xf>
    <xf numFmtId="165" fontId="12" fillId="9" borderId="0" xfId="1" applyNumberFormat="1" applyFont="1" applyFill="1" applyBorder="1" applyAlignment="1" applyProtection="1">
      <alignment horizontal="right" vertical="center"/>
    </xf>
    <xf numFmtId="0" fontId="13" fillId="9" borderId="0" xfId="1" applyNumberFormat="1" applyFont="1" applyFill="1" applyBorder="1" applyAlignment="1" applyProtection="1">
      <alignment horizontal="center" vertical="center"/>
    </xf>
    <xf numFmtId="0" fontId="13" fillId="9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166" fontId="2" fillId="0" borderId="6" xfId="0" applyNumberFormat="1" applyFont="1" applyBorder="1" applyAlignment="1">
      <alignment vertical="center" wrapText="1"/>
    </xf>
    <xf numFmtId="0" fontId="8" fillId="3" borderId="6" xfId="1" applyNumberFormat="1" applyFont="1" applyFill="1" applyBorder="1" applyAlignment="1" applyProtection="1">
      <alignment vertical="center"/>
    </xf>
    <xf numFmtId="166" fontId="2" fillId="7" borderId="6" xfId="0" applyNumberFormat="1" applyFont="1" applyFill="1" applyBorder="1" applyAlignment="1">
      <alignment vertical="center" wrapText="1"/>
    </xf>
    <xf numFmtId="0" fontId="4" fillId="5" borderId="6" xfId="1" applyNumberFormat="1" applyFont="1" applyFill="1" applyBorder="1" applyAlignment="1" applyProtection="1">
      <alignment vertical="center"/>
    </xf>
    <xf numFmtId="0" fontId="31" fillId="0" borderId="15" xfId="4" applyFont="1" applyBorder="1" applyAlignment="1">
      <alignment vertical="center"/>
    </xf>
    <xf numFmtId="0" fontId="31" fillId="0" borderId="0" xfId="4" applyFont="1" applyAlignment="1">
      <alignment horizontal="center" vertical="center"/>
    </xf>
    <xf numFmtId="168" fontId="26" fillId="10" borderId="25" xfId="4" applyNumberFormat="1" applyFont="1" applyFill="1" applyBorder="1" applyAlignment="1">
      <alignment horizontal="center" vertical="center"/>
    </xf>
    <xf numFmtId="0" fontId="26" fillId="10" borderId="25" xfId="4" applyFont="1" applyFill="1" applyBorder="1" applyAlignment="1">
      <alignment horizontal="center" vertical="center"/>
    </xf>
    <xf numFmtId="169" fontId="26" fillId="10" borderId="25" xfId="4" applyNumberFormat="1" applyFont="1" applyFill="1" applyBorder="1" applyAlignment="1">
      <alignment horizontal="right" vertical="center"/>
    </xf>
    <xf numFmtId="10" fontId="26" fillId="0" borderId="25" xfId="5" applyNumberFormat="1" applyFont="1" applyBorder="1" applyAlignment="1">
      <alignment horizontal="center" vertical="center"/>
    </xf>
    <xf numFmtId="10" fontId="26" fillId="0" borderId="25" xfId="5" applyNumberFormat="1" applyFont="1" applyBorder="1" applyAlignment="1">
      <alignment horizontal="center" vertical="center" wrapText="1"/>
    </xf>
    <xf numFmtId="168" fontId="26" fillId="0" borderId="25" xfId="6" applyNumberFormat="1" applyFont="1" applyBorder="1" applyAlignment="1" applyProtection="1">
      <alignment horizontal="center" vertical="center"/>
    </xf>
    <xf numFmtId="10" fontId="26" fillId="12" borderId="25" xfId="5" applyNumberFormat="1" applyFont="1" applyFill="1" applyBorder="1" applyAlignment="1">
      <alignment horizontal="center" vertical="center" wrapText="1"/>
    </xf>
    <xf numFmtId="172" fontId="26" fillId="0" borderId="25" xfId="6" applyNumberFormat="1" applyFont="1" applyBorder="1" applyAlignment="1" applyProtection="1">
      <alignment horizontal="center" vertical="center"/>
    </xf>
    <xf numFmtId="165" fontId="26" fillId="0" borderId="25" xfId="6" applyNumberFormat="1" applyFont="1" applyBorder="1" applyAlignment="1" applyProtection="1">
      <alignment horizontal="center" vertical="center"/>
    </xf>
    <xf numFmtId="10" fontId="26" fillId="0" borderId="25" xfId="6" applyNumberFormat="1" applyFont="1" applyBorder="1" applyAlignment="1" applyProtection="1">
      <alignment horizontal="center" vertical="center"/>
    </xf>
    <xf numFmtId="168" fontId="26" fillId="12" borderId="25" xfId="6" applyNumberFormat="1" applyFont="1" applyFill="1" applyBorder="1" applyAlignment="1" applyProtection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0" fontId="33" fillId="0" borderId="36" xfId="4" applyFont="1" applyBorder="1" applyAlignment="1">
      <alignment horizontal="center" vertical="center"/>
    </xf>
    <xf numFmtId="172" fontId="26" fillId="13" borderId="38" xfId="4" applyNumberFormat="1" applyFont="1" applyFill="1" applyBorder="1" applyAlignment="1">
      <alignment horizontal="center" vertical="center"/>
    </xf>
    <xf numFmtId="165" fontId="26" fillId="0" borderId="38" xfId="5" applyNumberFormat="1" applyFont="1" applyBorder="1" applyAlignment="1">
      <alignment horizontal="center" vertical="center"/>
    </xf>
    <xf numFmtId="165" fontId="26" fillId="0" borderId="39" xfId="5" applyNumberFormat="1" applyFont="1" applyBorder="1" applyAlignment="1">
      <alignment horizontal="center" vertical="center"/>
    </xf>
    <xf numFmtId="168" fontId="26" fillId="10" borderId="40" xfId="4" applyNumberFormat="1" applyFont="1" applyFill="1" applyBorder="1" applyAlignment="1">
      <alignment horizontal="left" vertical="center"/>
    </xf>
    <xf numFmtId="165" fontId="26" fillId="10" borderId="40" xfId="5" applyNumberFormat="1" applyFont="1" applyFill="1" applyBorder="1" applyAlignment="1">
      <alignment horizontal="center" vertical="center"/>
    </xf>
    <xf numFmtId="168" fontId="26" fillId="10" borderId="25" xfId="4" applyNumberFormat="1" applyFont="1" applyFill="1" applyBorder="1" applyAlignment="1">
      <alignment horizontal="left" vertical="center"/>
    </xf>
    <xf numFmtId="165" fontId="26" fillId="10" borderId="25" xfId="5" applyNumberFormat="1" applyFont="1" applyFill="1" applyBorder="1" applyAlignment="1">
      <alignment horizontal="center" vertical="center"/>
    </xf>
    <xf numFmtId="165" fontId="26" fillId="13" borderId="25" xfId="5" applyNumberFormat="1" applyFont="1" applyFill="1" applyBorder="1" applyAlignment="1">
      <alignment horizontal="center" vertical="center"/>
    </xf>
    <xf numFmtId="10" fontId="26" fillId="10" borderId="25" xfId="5" applyNumberFormat="1" applyFont="1" applyFill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168" fontId="33" fillId="0" borderId="0" xfId="4" applyNumberFormat="1" applyFont="1" applyAlignment="1">
      <alignment vertical="center"/>
    </xf>
    <xf numFmtId="0" fontId="34" fillId="0" borderId="15" xfId="4" applyFont="1" applyBorder="1"/>
    <xf numFmtId="0" fontId="34" fillId="0" borderId="0" xfId="4" applyFont="1"/>
    <xf numFmtId="0" fontId="35" fillId="0" borderId="0" xfId="4" applyFont="1"/>
    <xf numFmtId="0" fontId="20" fillId="0" borderId="6" xfId="4" applyFont="1" applyBorder="1" applyAlignment="1">
      <alignment vertical="center"/>
    </xf>
    <xf numFmtId="0" fontId="34" fillId="0" borderId="22" xfId="4" applyFont="1" applyBorder="1"/>
    <xf numFmtId="10" fontId="34" fillId="0" borderId="0" xfId="4" applyNumberFormat="1" applyFont="1"/>
    <xf numFmtId="165" fontId="34" fillId="0" borderId="0" xfId="4" applyNumberFormat="1" applyFont="1"/>
    <xf numFmtId="0" fontId="34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0" fontId="37" fillId="0" borderId="0" xfId="4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9" borderId="0" xfId="1" applyNumberFormat="1" applyFont="1" applyFill="1" applyBorder="1" applyAlignment="1" applyProtection="1">
      <alignment horizontal="center" vertical="center" wrapText="1"/>
    </xf>
    <xf numFmtId="0" fontId="7" fillId="9" borderId="0" xfId="1" applyNumberFormat="1" applyFont="1" applyFill="1" applyBorder="1" applyAlignment="1" applyProtection="1">
      <alignment horizontal="center" vertical="center" wrapText="1"/>
    </xf>
    <xf numFmtId="0" fontId="8" fillId="9" borderId="0" xfId="1" applyNumberFormat="1" applyFont="1" applyFill="1" applyBorder="1" applyAlignment="1" applyProtection="1">
      <alignment horizontal="left" vertical="center" wrapText="1"/>
    </xf>
    <xf numFmtId="0" fontId="8" fillId="9" borderId="0" xfId="1" applyNumberFormat="1" applyFont="1" applyFill="1" applyBorder="1" applyAlignment="1" applyProtection="1">
      <alignment horizontal="left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9" borderId="0" xfId="1" applyNumberFormat="1" applyFont="1" applyFill="1" applyBorder="1" applyAlignment="1" applyProtection="1">
      <alignment horizontal="center" vertical="center" wrapText="1"/>
    </xf>
    <xf numFmtId="0" fontId="37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7" fillId="0" borderId="0" xfId="4" applyFont="1" applyAlignment="1">
      <alignment horizontal="center"/>
    </xf>
    <xf numFmtId="170" fontId="20" fillId="11" borderId="16" xfId="4" applyNumberFormat="1" applyFont="1" applyFill="1" applyBorder="1" applyAlignment="1">
      <alignment horizontal="left" vertical="center"/>
    </xf>
    <xf numFmtId="170" fontId="20" fillId="11" borderId="18" xfId="4" applyNumberFormat="1" applyFont="1" applyFill="1" applyBorder="1" applyAlignment="1">
      <alignment horizontal="left" vertical="center"/>
    </xf>
    <xf numFmtId="170" fontId="20" fillId="11" borderId="30" xfId="4" applyNumberFormat="1" applyFont="1" applyFill="1" applyBorder="1" applyAlignment="1">
      <alignment horizontal="left" vertical="center"/>
    </xf>
    <xf numFmtId="170" fontId="20" fillId="11" borderId="22" xfId="4" applyNumberFormat="1" applyFont="1" applyFill="1" applyBorder="1" applyAlignment="1">
      <alignment horizontal="left" vertical="center"/>
    </xf>
    <xf numFmtId="170" fontId="20" fillId="11" borderId="33" xfId="4" applyNumberFormat="1" applyFont="1" applyFill="1" applyBorder="1" applyAlignment="1">
      <alignment horizontal="left" vertical="center"/>
    </xf>
    <xf numFmtId="170" fontId="20" fillId="11" borderId="34" xfId="4" applyNumberFormat="1" applyFont="1" applyFill="1" applyBorder="1" applyAlignment="1">
      <alignment horizontal="left" vertical="center"/>
    </xf>
    <xf numFmtId="165" fontId="26" fillId="0" borderId="26" xfId="6" applyNumberFormat="1" applyFont="1" applyBorder="1" applyAlignment="1" applyProtection="1">
      <alignment horizontal="center" vertical="center"/>
    </xf>
    <xf numFmtId="165" fontId="26" fillId="0" borderId="32" xfId="6" applyNumberFormat="1" applyFont="1" applyBorder="1" applyAlignment="1" applyProtection="1">
      <alignment horizontal="center" vertical="center"/>
    </xf>
    <xf numFmtId="165" fontId="26" fillId="0" borderId="29" xfId="6" applyNumberFormat="1" applyFont="1" applyBorder="1" applyAlignment="1" applyProtection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168" fontId="20" fillId="10" borderId="37" xfId="4" applyNumberFormat="1" applyFont="1" applyFill="1" applyBorder="1" applyAlignment="1">
      <alignment horizontal="left" vertical="center"/>
    </xf>
    <xf numFmtId="168" fontId="20" fillId="10" borderId="38" xfId="4" applyNumberFormat="1" applyFont="1" applyFill="1" applyBorder="1" applyAlignment="1">
      <alignment horizontal="left" vertical="center"/>
    </xf>
    <xf numFmtId="0" fontId="26" fillId="10" borderId="40" xfId="4" applyFont="1" applyFill="1" applyBorder="1" applyAlignment="1">
      <alignment horizontal="center" vertical="center" wrapText="1"/>
    </xf>
    <xf numFmtId="0" fontId="26" fillId="10" borderId="25" xfId="4" applyFont="1" applyFill="1" applyBorder="1" applyAlignment="1">
      <alignment horizontal="center" vertical="center" wrapText="1"/>
    </xf>
    <xf numFmtId="0" fontId="26" fillId="10" borderId="25" xfId="4" applyFont="1" applyFill="1" applyBorder="1" applyAlignment="1">
      <alignment horizontal="center" vertical="center"/>
    </xf>
    <xf numFmtId="170" fontId="20" fillId="11" borderId="23" xfId="4" applyNumberFormat="1" applyFont="1" applyFill="1" applyBorder="1" applyAlignment="1">
      <alignment horizontal="left" vertical="center"/>
    </xf>
    <xf numFmtId="170" fontId="20" fillId="11" borderId="24" xfId="4" applyNumberFormat="1" applyFont="1" applyFill="1" applyBorder="1" applyAlignment="1">
      <alignment horizontal="left" vertical="center"/>
    </xf>
    <xf numFmtId="170" fontId="20" fillId="11" borderId="31" xfId="4" applyNumberFormat="1" applyFont="1" applyFill="1" applyBorder="1" applyAlignment="1">
      <alignment horizontal="left" vertical="center"/>
    </xf>
    <xf numFmtId="170" fontId="20" fillId="11" borderId="27" xfId="4" applyNumberFormat="1" applyFont="1" applyFill="1" applyBorder="1" applyAlignment="1">
      <alignment horizontal="left" vertical="center"/>
    </xf>
    <xf numFmtId="170" fontId="20" fillId="11" borderId="28" xfId="4" applyNumberFormat="1" applyFont="1" applyFill="1" applyBorder="1" applyAlignment="1">
      <alignment horizontal="left" vertical="center"/>
    </xf>
    <xf numFmtId="170" fontId="20" fillId="11" borderId="16" xfId="4" applyNumberFormat="1" applyFont="1" applyFill="1" applyBorder="1" applyAlignment="1">
      <alignment vertical="center" wrapText="1"/>
    </xf>
    <xf numFmtId="170" fontId="20" fillId="11" borderId="18" xfId="4" applyNumberFormat="1" applyFont="1" applyFill="1" applyBorder="1" applyAlignment="1">
      <alignment vertical="center" wrapText="1"/>
    </xf>
    <xf numFmtId="170" fontId="20" fillId="11" borderId="30" xfId="4" applyNumberFormat="1" applyFont="1" applyFill="1" applyBorder="1" applyAlignment="1">
      <alignment vertical="center" wrapText="1"/>
    </xf>
    <xf numFmtId="170" fontId="20" fillId="11" borderId="22" xfId="4" applyNumberFormat="1" applyFont="1" applyFill="1" applyBorder="1" applyAlignment="1">
      <alignment vertical="center" wrapText="1"/>
    </xf>
    <xf numFmtId="170" fontId="20" fillId="11" borderId="33" xfId="4" applyNumberFormat="1" applyFont="1" applyFill="1" applyBorder="1" applyAlignment="1">
      <alignment vertical="center" wrapText="1"/>
    </xf>
    <xf numFmtId="170" fontId="20" fillId="11" borderId="34" xfId="4" applyNumberFormat="1" applyFont="1" applyFill="1" applyBorder="1" applyAlignment="1">
      <alignment vertical="center" wrapText="1"/>
    </xf>
    <xf numFmtId="0" fontId="31" fillId="0" borderId="20" xfId="4" applyFont="1" applyBorder="1" applyAlignment="1">
      <alignment horizontal="center" vertical="center"/>
    </xf>
    <xf numFmtId="0" fontId="31" fillId="0" borderId="21" xfId="4" applyFont="1" applyBorder="1" applyAlignment="1">
      <alignment horizontal="center" vertical="center"/>
    </xf>
    <xf numFmtId="0" fontId="20" fillId="10" borderId="23" xfId="4" applyFont="1" applyFill="1" applyBorder="1" applyAlignment="1">
      <alignment horizontal="left" vertical="center"/>
    </xf>
    <xf numFmtId="0" fontId="20" fillId="10" borderId="24" xfId="4" applyFont="1" applyFill="1" applyBorder="1" applyAlignment="1">
      <alignment horizontal="left" vertical="center"/>
    </xf>
    <xf numFmtId="0" fontId="20" fillId="10" borderId="27" xfId="4" applyFont="1" applyFill="1" applyBorder="1" applyAlignment="1">
      <alignment horizontal="left" vertical="center"/>
    </xf>
    <xf numFmtId="0" fontId="20" fillId="10" borderId="28" xfId="4" applyFont="1" applyFill="1" applyBorder="1" applyAlignment="1">
      <alignment horizontal="left" vertical="center"/>
    </xf>
    <xf numFmtId="168" fontId="26" fillId="10" borderId="26" xfId="4" applyNumberFormat="1" applyFont="1" applyFill="1" applyBorder="1" applyAlignment="1">
      <alignment horizontal="center" vertical="center"/>
    </xf>
    <xf numFmtId="168" fontId="26" fillId="10" borderId="29" xfId="4" applyNumberFormat="1" applyFont="1" applyFill="1" applyBorder="1" applyAlignment="1">
      <alignment horizontal="center" vertical="center"/>
    </xf>
    <xf numFmtId="0" fontId="34" fillId="0" borderId="13" xfId="4" applyFont="1" applyBorder="1" applyAlignment="1">
      <alignment horizontal="center"/>
    </xf>
    <xf numFmtId="0" fontId="34" fillId="0" borderId="14" xfId="4" applyFont="1" applyBorder="1" applyAlignment="1">
      <alignment horizontal="center"/>
    </xf>
    <xf numFmtId="0" fontId="31" fillId="0" borderId="13" xfId="4" applyFont="1" applyBorder="1" applyAlignment="1">
      <alignment horizontal="center" vertical="center"/>
    </xf>
    <xf numFmtId="0" fontId="31" fillId="0" borderId="14" xfId="4" applyFont="1" applyBorder="1" applyAlignment="1">
      <alignment horizontal="center" vertical="center"/>
    </xf>
    <xf numFmtId="0" fontId="36" fillId="0" borderId="13" xfId="4" applyFont="1" applyBorder="1" applyAlignment="1">
      <alignment horizontal="center" vertical="center"/>
    </xf>
    <xf numFmtId="0" fontId="36" fillId="0" borderId="14" xfId="4" applyFont="1" applyBorder="1" applyAlignment="1">
      <alignment horizontal="center" vertical="center"/>
    </xf>
    <xf numFmtId="0" fontId="20" fillId="0" borderId="16" xfId="4" applyFont="1" applyBorder="1" applyAlignment="1">
      <alignment horizontal="left" vertical="center"/>
    </xf>
    <xf numFmtId="0" fontId="20" fillId="0" borderId="17" xfId="4" applyFont="1" applyBorder="1" applyAlignment="1">
      <alignment horizontal="left" vertical="center"/>
    </xf>
    <xf numFmtId="0" fontId="20" fillId="0" borderId="18" xfId="4" applyFont="1" applyBorder="1" applyAlignment="1">
      <alignment horizontal="left" vertical="center"/>
    </xf>
    <xf numFmtId="14" fontId="20" fillId="0" borderId="9" xfId="4" applyNumberFormat="1" applyFont="1" applyBorder="1" applyAlignment="1">
      <alignment horizontal="center" vertical="center"/>
    </xf>
    <xf numFmtId="14" fontId="20" fillId="0" borderId="19" xfId="4" applyNumberFormat="1" applyFont="1" applyBorder="1" applyAlignment="1">
      <alignment horizontal="center" vertical="center"/>
    </xf>
    <xf numFmtId="0" fontId="20" fillId="0" borderId="13" xfId="4" applyFont="1" applyBorder="1" applyAlignment="1">
      <alignment horizontal="left" vertical="center"/>
    </xf>
    <xf numFmtId="0" fontId="20" fillId="0" borderId="14" xfId="4" applyFont="1" applyBorder="1" applyAlignment="1">
      <alignment horizontal="left" vertical="center"/>
    </xf>
    <xf numFmtId="0" fontId="20" fillId="0" borderId="15" xfId="4" applyFont="1" applyBorder="1" applyAlignment="1">
      <alignment horizontal="left" vertical="center"/>
    </xf>
    <xf numFmtId="0" fontId="20" fillId="8" borderId="13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</cellXfs>
  <cellStyles count="7">
    <cellStyle name="Normal" xfId="0" builtinId="0"/>
    <cellStyle name="Normal 2" xfId="4" xr:uid="{AC105866-5B2B-4D0A-8252-AE7A3A9C5150}"/>
    <cellStyle name="Normal 3" xfId="2" xr:uid="{00000000-0005-0000-0000-000006000000}"/>
    <cellStyle name="Normal_Plan1" xfId="3" xr:uid="{00000000-0005-0000-0000-000007000000}"/>
    <cellStyle name="Porcentagem 2" xfId="5" xr:uid="{E92AD53E-F1A4-4C11-8A07-0C6FA89DF1AC}"/>
    <cellStyle name="Vírgula" xfId="1" builtinId="3"/>
    <cellStyle name="Vírgula 2" xfId="6" xr:uid="{B830AA04-90CF-44C0-81DC-29A7554D047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2105880</xdr:colOff>
      <xdr:row>0</xdr:row>
      <xdr:rowOff>30480</xdr:rowOff>
    </xdr:from>
    <xdr:to>
      <xdr:col>3</xdr:col>
      <xdr:colOff>3101340</xdr:colOff>
      <xdr:row>3</xdr:row>
      <xdr:rowOff>282915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71940" y="30480"/>
          <a:ext cx="995460" cy="9153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76200</xdr:rowOff>
    </xdr:from>
    <xdr:to>
      <xdr:col>6</xdr:col>
      <xdr:colOff>38100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B24E75-2C52-4146-BAFB-EE1FC29E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76200"/>
          <a:ext cx="10763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2771775</xdr:colOff>
      <xdr:row>0</xdr:row>
      <xdr:rowOff>167640</xdr:rowOff>
    </xdr:from>
    <xdr:to>
      <xdr:col>4</xdr:col>
      <xdr:colOff>114300</xdr:colOff>
      <xdr:row>4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2EFF1-1EDE-4CCA-8720-08CA1D1F3B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57825" y="167640"/>
          <a:ext cx="1238250" cy="102298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da\Downloads\Or&#231;amento%20-%20M&#250;ltipla%20-%20Moinho.xls" TargetMode="External"/><Relationship Id="rId1" Type="http://schemas.openxmlformats.org/officeDocument/2006/relationships/externalLinkPath" Target="file:///M:\Projetos\OR&#199;AMENTOS%202023\60-%20Moinho%20Denoni%20(MIT)\3-%20Or&#231;amento\Or&#231;amento%20-%20M&#250;ltipla%20-%20Moinh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anda\Downloads\Or&#231;amento%20-%20M&#250;ltipla%20-%20Moinho.xls" TargetMode="External"/><Relationship Id="rId1" Type="http://schemas.openxmlformats.org/officeDocument/2006/relationships/externalLinkPath" Target="file:///C:\Users\Amanda\Downloads\Or&#231;amento%20-%20M&#250;ltipla%20-%20Moi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8"/>
  <sheetViews>
    <sheetView zoomScaleNormal="100" workbookViewId="0">
      <selection activeCell="L6" sqref="L6"/>
    </sheetView>
  </sheetViews>
  <sheetFormatPr defaultColWidth="11.5703125" defaultRowHeight="14.25"/>
  <cols>
    <col min="1" max="1" width="8.7109375" style="1" customWidth="1"/>
    <col min="2" max="2" width="14.28515625" style="1" customWidth="1"/>
    <col min="3" max="3" width="17.28515625" style="1" customWidth="1"/>
    <col min="4" max="4" width="58.42578125" style="2" customWidth="1"/>
    <col min="5" max="5" width="8.28515625" style="1" customWidth="1"/>
    <col min="6" max="6" width="12.7109375" style="3" customWidth="1"/>
    <col min="7" max="7" width="15.5703125" style="4" customWidth="1"/>
    <col min="8" max="8" width="15.28515625" style="5" customWidth="1"/>
    <col min="9" max="9" width="9.5703125" style="3" customWidth="1"/>
    <col min="10" max="10" width="12" style="3" customWidth="1"/>
    <col min="11" max="11" width="13.140625" style="3" customWidth="1"/>
    <col min="12" max="209" width="9.140625" style="3" customWidth="1"/>
  </cols>
  <sheetData>
    <row r="1" spans="1:1024" ht="18">
      <c r="A1" s="185"/>
      <c r="B1" s="185"/>
      <c r="C1" s="185"/>
      <c r="D1" s="185"/>
      <c r="E1" s="185"/>
      <c r="F1" s="185"/>
      <c r="G1" s="185"/>
      <c r="H1" s="185"/>
    </row>
    <row r="2" spans="1:1024" ht="18">
      <c r="A2" s="119"/>
      <c r="B2" s="119"/>
      <c r="C2" s="119"/>
      <c r="D2" s="119"/>
      <c r="E2" s="119"/>
      <c r="F2" s="119"/>
      <c r="G2" s="119"/>
      <c r="H2" s="119"/>
    </row>
    <row r="3" spans="1:1024" ht="18">
      <c r="A3" s="119"/>
      <c r="B3" s="119"/>
      <c r="C3" s="119"/>
      <c r="D3" s="119"/>
      <c r="E3" s="119"/>
      <c r="F3" s="119"/>
      <c r="G3" s="119"/>
      <c r="H3" s="119"/>
    </row>
    <row r="4" spans="1:1024" ht="29.25" customHeight="1">
      <c r="A4" s="186"/>
      <c r="B4" s="186"/>
      <c r="C4" s="186"/>
      <c r="D4" s="186"/>
      <c r="E4" s="186"/>
      <c r="F4" s="186"/>
      <c r="G4" s="186"/>
      <c r="H4" s="186"/>
    </row>
    <row r="5" spans="1:1024" ht="15" customHeight="1">
      <c r="A5" s="187" t="s">
        <v>0</v>
      </c>
      <c r="B5" s="187"/>
      <c r="C5" s="187"/>
      <c r="D5" s="187"/>
      <c r="E5" s="122"/>
      <c r="F5" s="123"/>
      <c r="G5" s="124"/>
      <c r="H5" s="125"/>
    </row>
    <row r="6" spans="1:1024" ht="15">
      <c r="A6" s="188" t="s">
        <v>396</v>
      </c>
      <c r="B6" s="188"/>
      <c r="C6" s="188"/>
      <c r="D6" s="188"/>
      <c r="E6" s="126"/>
      <c r="F6" s="127"/>
      <c r="G6" s="128"/>
      <c r="H6" s="129"/>
    </row>
    <row r="7" spans="1:1024" ht="15">
      <c r="A7" s="188" t="s">
        <v>395</v>
      </c>
      <c r="B7" s="188"/>
      <c r="C7" s="188"/>
      <c r="D7" s="188"/>
      <c r="E7" s="126"/>
      <c r="F7" s="127"/>
      <c r="G7" s="128"/>
      <c r="H7" s="129"/>
    </row>
    <row r="8" spans="1:1024" ht="14.1" customHeight="1">
      <c r="A8" s="187" t="s">
        <v>117</v>
      </c>
      <c r="B8" s="187"/>
      <c r="C8" s="187"/>
      <c r="D8" s="187"/>
      <c r="E8" s="126"/>
      <c r="F8" s="130"/>
      <c r="G8" s="131"/>
      <c r="H8" s="132"/>
    </row>
    <row r="9" spans="1:1024" ht="21" customHeight="1">
      <c r="A9" s="187" t="s">
        <v>411</v>
      </c>
      <c r="B9" s="187"/>
      <c r="C9" s="187"/>
      <c r="D9" s="187"/>
      <c r="E9" s="126"/>
      <c r="F9" s="130"/>
      <c r="G9" s="131"/>
      <c r="H9" s="132"/>
    </row>
    <row r="10" spans="1:1024" s="13" customFormat="1" ht="15">
      <c r="A10" s="10"/>
      <c r="B10" s="11"/>
      <c r="C10" s="11"/>
      <c r="D10" s="12"/>
      <c r="E10" s="189"/>
      <c r="F10" s="189"/>
      <c r="G10" s="189"/>
      <c r="H10" s="189"/>
      <c r="HB10" s="14"/>
      <c r="AMH10"/>
      <c r="AMI10"/>
      <c r="AMJ10"/>
    </row>
    <row r="11" spans="1:1024" s="19" customFormat="1" ht="46.5" customHeight="1">
      <c r="A11" s="15" t="s">
        <v>1</v>
      </c>
      <c r="B11" s="16" t="s">
        <v>2</v>
      </c>
      <c r="C11" s="16" t="s">
        <v>3</v>
      </c>
      <c r="D11" s="16" t="s">
        <v>4</v>
      </c>
      <c r="E11" s="17" t="s">
        <v>23</v>
      </c>
      <c r="F11" s="17" t="s">
        <v>372</v>
      </c>
      <c r="G11" s="17" t="s">
        <v>371</v>
      </c>
      <c r="H11" s="18" t="s">
        <v>370</v>
      </c>
      <c r="I11" s="13"/>
      <c r="J11" s="6"/>
      <c r="K11" s="110"/>
      <c r="L11" s="13"/>
      <c r="M11" s="13"/>
      <c r="N11" s="13"/>
      <c r="O11" s="13"/>
      <c r="P11" s="13"/>
      <c r="Q11" s="13"/>
      <c r="R11" s="13"/>
      <c r="S11" s="13"/>
      <c r="T11" s="13"/>
      <c r="AMH11"/>
      <c r="AMI11"/>
      <c r="AMJ11"/>
    </row>
    <row r="12" spans="1:1024" s="13" customFormat="1" ht="15">
      <c r="A12" s="20" t="s">
        <v>5</v>
      </c>
      <c r="B12" s="21"/>
      <c r="C12" s="21"/>
      <c r="D12" s="22" t="s">
        <v>118</v>
      </c>
      <c r="E12" s="21"/>
      <c r="F12" s="21"/>
      <c r="G12" s="23"/>
      <c r="H12" s="24"/>
      <c r="AMH12"/>
      <c r="AMI12"/>
      <c r="AMJ12"/>
    </row>
    <row r="13" spans="1:1024" s="29" customFormat="1" ht="15">
      <c r="A13" s="25" t="s">
        <v>6</v>
      </c>
      <c r="B13" s="26" t="s">
        <v>7</v>
      </c>
      <c r="C13" s="26" t="s">
        <v>8</v>
      </c>
      <c r="D13" s="67" t="s">
        <v>9</v>
      </c>
      <c r="E13" s="68" t="s">
        <v>119</v>
      </c>
      <c r="F13" s="69">
        <v>6</v>
      </c>
      <c r="G13" s="70">
        <v>925.95</v>
      </c>
      <c r="H13" s="27">
        <f t="shared" ref="H13:H17" si="0">TRUNC(F13*G13,2)</f>
        <v>5555.7</v>
      </c>
      <c r="I13" s="28"/>
      <c r="J13" s="107"/>
      <c r="K13" s="109"/>
      <c r="AMH13"/>
      <c r="AMI13"/>
      <c r="AMJ13"/>
    </row>
    <row r="14" spans="1:1024" s="29" customFormat="1" ht="15">
      <c r="A14" s="25" t="s">
        <v>10</v>
      </c>
      <c r="B14" s="26" t="s">
        <v>7</v>
      </c>
      <c r="C14" s="26" t="s">
        <v>120</v>
      </c>
      <c r="D14" s="67" t="s">
        <v>121</v>
      </c>
      <c r="E14" s="68" t="s">
        <v>122</v>
      </c>
      <c r="F14" s="69">
        <v>6</v>
      </c>
      <c r="G14" s="70">
        <v>865.04</v>
      </c>
      <c r="H14" s="27">
        <f t="shared" si="0"/>
        <v>5190.24</v>
      </c>
      <c r="I14" s="28"/>
      <c r="J14" s="107"/>
      <c r="K14" s="109"/>
      <c r="AMH14"/>
      <c r="AMI14"/>
      <c r="AMJ14"/>
    </row>
    <row r="15" spans="1:1024" s="29" customFormat="1" ht="25.5">
      <c r="A15" s="25" t="s">
        <v>13</v>
      </c>
      <c r="B15" s="95" t="s">
        <v>7</v>
      </c>
      <c r="C15" s="95" t="s">
        <v>11</v>
      </c>
      <c r="D15" s="71" t="s">
        <v>12</v>
      </c>
      <c r="E15" s="68" t="s">
        <v>122</v>
      </c>
      <c r="F15" s="69">
        <v>6</v>
      </c>
      <c r="G15" s="70">
        <v>1092.8699999999999</v>
      </c>
      <c r="H15" s="96">
        <f t="shared" si="0"/>
        <v>6557.22</v>
      </c>
      <c r="I15" s="28"/>
      <c r="J15" s="107"/>
      <c r="K15" s="109"/>
      <c r="AMH15"/>
      <c r="AMI15"/>
      <c r="AMJ15"/>
    </row>
    <row r="16" spans="1:1024" s="29" customFormat="1" ht="25.5">
      <c r="A16" s="25" t="s">
        <v>15</v>
      </c>
      <c r="B16" s="95" t="s">
        <v>7</v>
      </c>
      <c r="C16" s="95" t="s">
        <v>49</v>
      </c>
      <c r="D16" s="71" t="s">
        <v>50</v>
      </c>
      <c r="E16" s="68" t="s">
        <v>123</v>
      </c>
      <c r="F16" s="69">
        <v>6</v>
      </c>
      <c r="G16" s="70">
        <v>31.25</v>
      </c>
      <c r="H16" s="96">
        <f t="shared" si="0"/>
        <v>187.5</v>
      </c>
      <c r="I16" s="28"/>
      <c r="J16" s="107"/>
      <c r="K16" s="109"/>
      <c r="AMH16"/>
      <c r="AMI16"/>
      <c r="AMJ16"/>
    </row>
    <row r="17" spans="1:1024" s="29" customFormat="1" ht="25.5">
      <c r="A17" s="25" t="s">
        <v>16</v>
      </c>
      <c r="B17" s="95" t="s">
        <v>7</v>
      </c>
      <c r="C17" s="95" t="s">
        <v>124</v>
      </c>
      <c r="D17" s="71" t="s">
        <v>125</v>
      </c>
      <c r="E17" s="68" t="s">
        <v>123</v>
      </c>
      <c r="F17" s="69">
        <v>6</v>
      </c>
      <c r="G17" s="70">
        <v>52.8</v>
      </c>
      <c r="H17" s="96">
        <f t="shared" si="0"/>
        <v>316.8</v>
      </c>
      <c r="I17" s="28"/>
      <c r="J17" s="107"/>
      <c r="K17" s="109"/>
      <c r="AMH17"/>
      <c r="AMI17"/>
      <c r="AMJ17"/>
    </row>
    <row r="18" spans="1:1024" s="13" customFormat="1" ht="15">
      <c r="A18" s="20" t="s">
        <v>17</v>
      </c>
      <c r="B18" s="21"/>
      <c r="C18" s="21"/>
      <c r="D18" s="22" t="s">
        <v>19</v>
      </c>
      <c r="E18" s="23"/>
      <c r="F18" s="23"/>
      <c r="G18" s="23"/>
      <c r="H18" s="24"/>
      <c r="I18" s="32"/>
      <c r="J18" s="106"/>
      <c r="K18" s="108"/>
      <c r="AMH18"/>
      <c r="AMI18"/>
      <c r="AMJ18"/>
    </row>
    <row r="19" spans="1:1024" s="13" customFormat="1" ht="25.5">
      <c r="A19" s="39" t="s">
        <v>18</v>
      </c>
      <c r="B19" s="68" t="s">
        <v>7</v>
      </c>
      <c r="C19" s="68" t="s">
        <v>126</v>
      </c>
      <c r="D19" s="71" t="s">
        <v>127</v>
      </c>
      <c r="E19" s="68" t="s">
        <v>119</v>
      </c>
      <c r="F19" s="69">
        <v>112</v>
      </c>
      <c r="G19" s="70">
        <v>28.43</v>
      </c>
      <c r="H19" s="72">
        <f t="shared" ref="H19:H35" si="1">TRUNC(F19*G19,2)</f>
        <v>3184.16</v>
      </c>
      <c r="I19" s="32"/>
      <c r="J19" s="106"/>
      <c r="K19" s="108"/>
      <c r="AMH19"/>
      <c r="AMI19"/>
      <c r="AMJ19"/>
    </row>
    <row r="20" spans="1:1024" s="13" customFormat="1" ht="25.5">
      <c r="A20" s="39" t="s">
        <v>26</v>
      </c>
      <c r="B20" s="68" t="s">
        <v>7</v>
      </c>
      <c r="C20" s="68" t="s">
        <v>86</v>
      </c>
      <c r="D20" s="71" t="s">
        <v>87</v>
      </c>
      <c r="E20" s="68" t="s">
        <v>128</v>
      </c>
      <c r="F20" s="69">
        <v>6</v>
      </c>
      <c r="G20" s="70">
        <v>527.94000000000005</v>
      </c>
      <c r="H20" s="72">
        <f t="shared" si="1"/>
        <v>3167.64</v>
      </c>
      <c r="I20" s="32"/>
      <c r="J20" s="106"/>
      <c r="K20" s="108"/>
      <c r="AMH20"/>
      <c r="AMI20"/>
      <c r="AMJ20"/>
    </row>
    <row r="21" spans="1:1024" s="13" customFormat="1" ht="25.5">
      <c r="A21" s="39" t="s">
        <v>27</v>
      </c>
      <c r="B21" s="68" t="s">
        <v>7</v>
      </c>
      <c r="C21" s="68" t="s">
        <v>129</v>
      </c>
      <c r="D21" s="71" t="s">
        <v>130</v>
      </c>
      <c r="E21" s="68" t="s">
        <v>119</v>
      </c>
      <c r="F21" s="69">
        <v>12.55</v>
      </c>
      <c r="G21" s="70">
        <v>12.22</v>
      </c>
      <c r="H21" s="72">
        <f t="shared" si="1"/>
        <v>153.36000000000001</v>
      </c>
      <c r="I21" s="32"/>
      <c r="K21" s="108"/>
      <c r="AMH21"/>
      <c r="AMI21"/>
      <c r="AMJ21"/>
    </row>
    <row r="22" spans="1:1024" s="13" customFormat="1" ht="25.5">
      <c r="A22" s="39" t="s">
        <v>32</v>
      </c>
      <c r="B22" s="68" t="s">
        <v>7</v>
      </c>
      <c r="C22" s="68" t="s">
        <v>21</v>
      </c>
      <c r="D22" s="71" t="s">
        <v>22</v>
      </c>
      <c r="E22" s="68" t="s">
        <v>128</v>
      </c>
      <c r="F22" s="69">
        <v>0.24</v>
      </c>
      <c r="G22" s="70">
        <v>81.44</v>
      </c>
      <c r="H22" s="72">
        <f t="shared" si="1"/>
        <v>19.54</v>
      </c>
      <c r="I22" s="32"/>
      <c r="K22" s="108"/>
      <c r="AMH22"/>
      <c r="AMI22"/>
      <c r="AMJ22"/>
    </row>
    <row r="23" spans="1:1024" s="13" customFormat="1" ht="15">
      <c r="A23" s="39" t="s">
        <v>35</v>
      </c>
      <c r="B23" s="68" t="s">
        <v>7</v>
      </c>
      <c r="C23" s="68" t="s">
        <v>131</v>
      </c>
      <c r="D23" s="71" t="s">
        <v>132</v>
      </c>
      <c r="E23" s="68" t="s">
        <v>119</v>
      </c>
      <c r="F23" s="69">
        <v>0.63</v>
      </c>
      <c r="G23" s="70">
        <v>12.22</v>
      </c>
      <c r="H23" s="72">
        <f t="shared" si="1"/>
        <v>7.69</v>
      </c>
      <c r="I23" s="32"/>
      <c r="K23" s="108"/>
      <c r="AMH23"/>
      <c r="AMI23"/>
      <c r="AMJ23"/>
    </row>
    <row r="24" spans="1:1024" s="13" customFormat="1" ht="25.5">
      <c r="A24" s="39" t="s">
        <v>148</v>
      </c>
      <c r="B24" s="68" t="s">
        <v>7</v>
      </c>
      <c r="C24" s="68" t="s">
        <v>133</v>
      </c>
      <c r="D24" s="71" t="s">
        <v>134</v>
      </c>
      <c r="E24" s="68" t="s">
        <v>135</v>
      </c>
      <c r="F24" s="69">
        <v>60</v>
      </c>
      <c r="G24" s="70">
        <v>26.47</v>
      </c>
      <c r="H24" s="72">
        <f t="shared" si="1"/>
        <v>1588.2</v>
      </c>
      <c r="I24" s="32"/>
      <c r="K24" s="108"/>
      <c r="AMH24"/>
      <c r="AMI24"/>
      <c r="AMJ24"/>
    </row>
    <row r="25" spans="1:1024" s="13" customFormat="1" ht="15">
      <c r="A25" s="39" t="s">
        <v>149</v>
      </c>
      <c r="B25" s="68" t="s">
        <v>7</v>
      </c>
      <c r="C25" s="68" t="s">
        <v>136</v>
      </c>
      <c r="D25" s="71" t="s">
        <v>137</v>
      </c>
      <c r="E25" s="68" t="s">
        <v>119</v>
      </c>
      <c r="F25" s="69">
        <v>93.82</v>
      </c>
      <c r="G25" s="70">
        <v>4.29</v>
      </c>
      <c r="H25" s="72">
        <f t="shared" si="1"/>
        <v>402.48</v>
      </c>
      <c r="I25" s="32"/>
      <c r="K25" s="108"/>
      <c r="AMH25"/>
      <c r="AMI25"/>
      <c r="AMJ25"/>
    </row>
    <row r="26" spans="1:1024" s="13" customFormat="1" ht="15">
      <c r="A26" s="39" t="s">
        <v>150</v>
      </c>
      <c r="B26" s="68" t="s">
        <v>7</v>
      </c>
      <c r="C26" s="68" t="s">
        <v>138</v>
      </c>
      <c r="D26" s="71" t="s">
        <v>139</v>
      </c>
      <c r="E26" s="68" t="s">
        <v>119</v>
      </c>
      <c r="F26" s="69">
        <v>6.46</v>
      </c>
      <c r="G26" s="70">
        <v>31.6</v>
      </c>
      <c r="H26" s="72">
        <f t="shared" si="1"/>
        <v>204.13</v>
      </c>
      <c r="I26" s="32"/>
      <c r="K26" s="108"/>
      <c r="AMH26"/>
      <c r="AMI26"/>
      <c r="AMJ26"/>
    </row>
    <row r="27" spans="1:1024" s="13" customFormat="1" ht="15">
      <c r="A27" s="39" t="s">
        <v>151</v>
      </c>
      <c r="B27" s="68" t="s">
        <v>7</v>
      </c>
      <c r="C27" s="68" t="s">
        <v>58</v>
      </c>
      <c r="D27" s="71" t="s">
        <v>59</v>
      </c>
      <c r="E27" s="68" t="s">
        <v>135</v>
      </c>
      <c r="F27" s="69">
        <v>4</v>
      </c>
      <c r="G27" s="70">
        <v>22.58</v>
      </c>
      <c r="H27" s="72">
        <f t="shared" si="1"/>
        <v>90.32</v>
      </c>
      <c r="I27" s="32"/>
      <c r="K27" s="108"/>
      <c r="AMH27"/>
      <c r="AMI27"/>
      <c r="AMJ27"/>
    </row>
    <row r="28" spans="1:1024" s="13" customFormat="1" ht="15">
      <c r="A28" s="39" t="s">
        <v>152</v>
      </c>
      <c r="B28" s="68" t="s">
        <v>7</v>
      </c>
      <c r="C28" s="68" t="s">
        <v>88</v>
      </c>
      <c r="D28" s="71" t="s">
        <v>89</v>
      </c>
      <c r="E28" s="68" t="s">
        <v>135</v>
      </c>
      <c r="F28" s="69">
        <v>1</v>
      </c>
      <c r="G28" s="70">
        <v>44.54</v>
      </c>
      <c r="H28" s="72">
        <f t="shared" si="1"/>
        <v>44.54</v>
      </c>
      <c r="I28" s="32"/>
      <c r="K28" s="108"/>
      <c r="AMH28"/>
      <c r="AMI28"/>
      <c r="AMJ28"/>
    </row>
    <row r="29" spans="1:1024" s="13" customFormat="1" ht="15">
      <c r="A29" s="39" t="s">
        <v>153</v>
      </c>
      <c r="B29" s="68" t="s">
        <v>7</v>
      </c>
      <c r="C29" s="68" t="s">
        <v>140</v>
      </c>
      <c r="D29" s="71" t="s">
        <v>141</v>
      </c>
      <c r="E29" s="68" t="s">
        <v>119</v>
      </c>
      <c r="F29" s="69">
        <v>4</v>
      </c>
      <c r="G29" s="70">
        <v>63.21</v>
      </c>
      <c r="H29" s="72">
        <f t="shared" si="1"/>
        <v>252.84</v>
      </c>
      <c r="I29" s="32"/>
      <c r="K29" s="108"/>
      <c r="AMH29"/>
      <c r="AMI29"/>
      <c r="AMJ29"/>
    </row>
    <row r="30" spans="1:1024" s="13" customFormat="1" ht="15">
      <c r="A30" s="39" t="s">
        <v>154</v>
      </c>
      <c r="B30" s="68" t="s">
        <v>7</v>
      </c>
      <c r="C30" s="68" t="s">
        <v>142</v>
      </c>
      <c r="D30" s="71" t="s">
        <v>143</v>
      </c>
      <c r="E30" s="68" t="s">
        <v>123</v>
      </c>
      <c r="F30" s="69">
        <v>24</v>
      </c>
      <c r="G30" s="70">
        <v>20.02</v>
      </c>
      <c r="H30" s="72">
        <f t="shared" si="1"/>
        <v>480.48</v>
      </c>
      <c r="I30" s="32"/>
      <c r="K30" s="108"/>
      <c r="AMH30"/>
      <c r="AMI30"/>
      <c r="AMJ30"/>
    </row>
    <row r="31" spans="1:1024" s="13" customFormat="1" ht="25.5">
      <c r="A31" s="39" t="s">
        <v>155</v>
      </c>
      <c r="B31" s="68" t="s">
        <v>7</v>
      </c>
      <c r="C31" s="68" t="s">
        <v>144</v>
      </c>
      <c r="D31" s="67" t="s">
        <v>112</v>
      </c>
      <c r="E31" s="68" t="s">
        <v>135</v>
      </c>
      <c r="F31" s="69">
        <v>8</v>
      </c>
      <c r="G31" s="70">
        <v>20.02</v>
      </c>
      <c r="H31" s="72">
        <f t="shared" si="1"/>
        <v>160.16</v>
      </c>
      <c r="I31" s="32"/>
      <c r="K31" s="108"/>
      <c r="AMH31"/>
      <c r="AMI31"/>
      <c r="AMJ31"/>
    </row>
    <row r="32" spans="1:1024" s="13" customFormat="1" ht="15">
      <c r="A32" s="39" t="s">
        <v>156</v>
      </c>
      <c r="B32" s="68" t="s">
        <v>7</v>
      </c>
      <c r="C32" s="68" t="s">
        <v>145</v>
      </c>
      <c r="D32" s="71" t="s">
        <v>146</v>
      </c>
      <c r="E32" s="68" t="s">
        <v>123</v>
      </c>
      <c r="F32" s="69">
        <v>46.95</v>
      </c>
      <c r="G32" s="70">
        <v>1.35</v>
      </c>
      <c r="H32" s="72">
        <f t="shared" si="1"/>
        <v>63.38</v>
      </c>
      <c r="I32" s="32"/>
      <c r="K32" s="108"/>
      <c r="AMH32"/>
      <c r="AMI32"/>
      <c r="AMJ32"/>
    </row>
    <row r="33" spans="1:1024" s="13" customFormat="1" ht="15">
      <c r="A33" s="89" t="s">
        <v>157</v>
      </c>
      <c r="B33" s="85" t="s">
        <v>20</v>
      </c>
      <c r="C33" s="85">
        <v>176050</v>
      </c>
      <c r="D33" s="84" t="s">
        <v>147</v>
      </c>
      <c r="E33" s="85" t="s">
        <v>135</v>
      </c>
      <c r="F33" s="86">
        <v>12</v>
      </c>
      <c r="G33" s="87">
        <v>56.25</v>
      </c>
      <c r="H33" s="90">
        <f t="shared" si="1"/>
        <v>675</v>
      </c>
      <c r="I33" s="32"/>
      <c r="K33" s="108"/>
      <c r="AMH33"/>
      <c r="AMI33"/>
      <c r="AMJ33"/>
    </row>
    <row r="34" spans="1:1024" s="13" customFormat="1" ht="15">
      <c r="A34" s="39" t="s">
        <v>158</v>
      </c>
      <c r="B34" s="68" t="s">
        <v>7</v>
      </c>
      <c r="C34" s="68" t="s">
        <v>84</v>
      </c>
      <c r="D34" s="67" t="s">
        <v>85</v>
      </c>
      <c r="E34" s="68" t="s">
        <v>119</v>
      </c>
      <c r="F34" s="69">
        <v>234.85</v>
      </c>
      <c r="G34" s="70">
        <v>16.29</v>
      </c>
      <c r="H34" s="72">
        <f t="shared" si="1"/>
        <v>3825.7</v>
      </c>
      <c r="I34" s="32"/>
      <c r="K34" s="108"/>
      <c r="AMH34"/>
      <c r="AMI34"/>
      <c r="AMJ34"/>
    </row>
    <row r="35" spans="1:1024" s="13" customFormat="1" ht="38.25">
      <c r="A35" s="39" t="s">
        <v>159</v>
      </c>
      <c r="B35" s="68" t="s">
        <v>7</v>
      </c>
      <c r="C35" s="68" t="s">
        <v>24</v>
      </c>
      <c r="D35" s="71" t="s">
        <v>25</v>
      </c>
      <c r="E35" s="68" t="s">
        <v>128</v>
      </c>
      <c r="F35" s="69">
        <v>24</v>
      </c>
      <c r="G35" s="70">
        <v>105.96</v>
      </c>
      <c r="H35" s="72">
        <f t="shared" si="1"/>
        <v>2543.04</v>
      </c>
      <c r="I35" s="32"/>
      <c r="K35" s="108"/>
      <c r="AMH35"/>
      <c r="AMI35"/>
      <c r="AMJ35"/>
    </row>
    <row r="36" spans="1:1024" s="38" customFormat="1" ht="15">
      <c r="A36" s="33" t="s">
        <v>37</v>
      </c>
      <c r="B36" s="34"/>
      <c r="C36" s="34"/>
      <c r="D36" s="82" t="s">
        <v>160</v>
      </c>
      <c r="E36" s="35"/>
      <c r="F36" s="35"/>
      <c r="G36" s="35"/>
      <c r="H36" s="36"/>
      <c r="I36" s="37"/>
      <c r="K36" s="108"/>
      <c r="AMH36"/>
      <c r="AMI36"/>
      <c r="AMJ36"/>
    </row>
    <row r="37" spans="1:1024" s="38" customFormat="1" ht="15">
      <c r="A37" s="33" t="s">
        <v>38</v>
      </c>
      <c r="B37" s="34"/>
      <c r="C37" s="34"/>
      <c r="D37" s="82" t="s">
        <v>161</v>
      </c>
      <c r="E37" s="35"/>
      <c r="F37" s="35"/>
      <c r="G37" s="35"/>
      <c r="H37" s="36"/>
      <c r="I37" s="37"/>
      <c r="K37" s="108"/>
      <c r="AMH37"/>
      <c r="AMI37"/>
      <c r="AMJ37"/>
    </row>
    <row r="38" spans="1:1024" s="13" customFormat="1" ht="23.1" customHeight="1">
      <c r="A38" s="91" t="s">
        <v>40</v>
      </c>
      <c r="B38" s="85" t="s">
        <v>20</v>
      </c>
      <c r="C38" s="85">
        <v>34024</v>
      </c>
      <c r="D38" s="84" t="s">
        <v>162</v>
      </c>
      <c r="E38" s="85" t="s">
        <v>119</v>
      </c>
      <c r="F38" s="86">
        <v>132.5</v>
      </c>
      <c r="G38" s="87">
        <v>9.1300000000000008</v>
      </c>
      <c r="H38" s="90">
        <f>TRUNC(F38*G38,2)</f>
        <v>1209.72</v>
      </c>
      <c r="I38" s="32"/>
      <c r="K38" s="108"/>
      <c r="AMH38"/>
      <c r="AMI38"/>
      <c r="AMJ38"/>
    </row>
    <row r="39" spans="1:1024" s="13" customFormat="1" ht="15">
      <c r="A39" s="40" t="s">
        <v>41</v>
      </c>
      <c r="B39" s="68" t="s">
        <v>7</v>
      </c>
      <c r="C39" s="68" t="s">
        <v>163</v>
      </c>
      <c r="D39" s="71" t="s">
        <v>164</v>
      </c>
      <c r="E39" s="68" t="s">
        <v>119</v>
      </c>
      <c r="F39" s="69">
        <v>132.5</v>
      </c>
      <c r="G39" s="70">
        <v>34.61</v>
      </c>
      <c r="H39" s="72">
        <f>TRUNC(F39*G39,2)</f>
        <v>4585.82</v>
      </c>
      <c r="I39" s="32"/>
      <c r="K39" s="108"/>
      <c r="AMH39"/>
      <c r="AMI39"/>
      <c r="AMJ39"/>
    </row>
    <row r="40" spans="1:1024" s="13" customFormat="1" ht="25.5">
      <c r="A40" s="40" t="s">
        <v>42</v>
      </c>
      <c r="B40" s="68" t="s">
        <v>7</v>
      </c>
      <c r="C40" s="68" t="s">
        <v>165</v>
      </c>
      <c r="D40" s="67" t="s">
        <v>166</v>
      </c>
      <c r="E40" s="68" t="s">
        <v>123</v>
      </c>
      <c r="F40" s="69">
        <v>4.2</v>
      </c>
      <c r="G40" s="70">
        <v>157.25</v>
      </c>
      <c r="H40" s="72">
        <f>TRUNC(F40*G40,2)</f>
        <v>660.45</v>
      </c>
      <c r="I40" s="32"/>
      <c r="K40" s="108"/>
      <c r="AMH40"/>
      <c r="AMI40"/>
      <c r="AMJ40"/>
    </row>
    <row r="41" spans="1:1024" s="38" customFormat="1" ht="15">
      <c r="A41" s="33" t="s">
        <v>45</v>
      </c>
      <c r="B41" s="34"/>
      <c r="C41" s="34"/>
      <c r="D41" s="82" t="s">
        <v>39</v>
      </c>
      <c r="E41" s="35"/>
      <c r="F41" s="35"/>
      <c r="G41" s="35"/>
      <c r="H41" s="36"/>
      <c r="I41" s="37"/>
      <c r="K41" s="108"/>
      <c r="AMH41"/>
      <c r="AMI41"/>
      <c r="AMJ41"/>
    </row>
    <row r="42" spans="1:1024" s="13" customFormat="1" ht="26.1" customHeight="1">
      <c r="A42" s="73" t="s">
        <v>46</v>
      </c>
      <c r="B42" s="74" t="s">
        <v>7</v>
      </c>
      <c r="C42" s="74" t="s">
        <v>167</v>
      </c>
      <c r="D42" s="75" t="s">
        <v>168</v>
      </c>
      <c r="E42" s="68" t="s">
        <v>119</v>
      </c>
      <c r="F42" s="76">
        <v>120.14</v>
      </c>
      <c r="G42" s="72">
        <v>152.54</v>
      </c>
      <c r="H42" s="72">
        <f t="shared" ref="H42:H44" si="2">TRUNC(F42*G42,2)</f>
        <v>18326.150000000001</v>
      </c>
      <c r="I42" s="32"/>
      <c r="K42" s="108"/>
      <c r="AMH42"/>
      <c r="AMI42"/>
      <c r="AMJ42"/>
    </row>
    <row r="43" spans="1:1024" s="13" customFormat="1" ht="15">
      <c r="A43" s="73" t="s">
        <v>47</v>
      </c>
      <c r="B43" s="74" t="s">
        <v>7</v>
      </c>
      <c r="C43" s="74" t="s">
        <v>115</v>
      </c>
      <c r="D43" s="75" t="s">
        <v>169</v>
      </c>
      <c r="E43" s="68" t="s">
        <v>128</v>
      </c>
      <c r="F43" s="76">
        <v>0.69</v>
      </c>
      <c r="G43" s="72">
        <v>5459.72</v>
      </c>
      <c r="H43" s="72">
        <f t="shared" si="2"/>
        <v>3767.2</v>
      </c>
      <c r="I43" s="32"/>
      <c r="K43" s="108"/>
      <c r="AMH43"/>
      <c r="AMI43"/>
      <c r="AMJ43"/>
    </row>
    <row r="44" spans="1:1024" s="13" customFormat="1" ht="25.5">
      <c r="A44" s="73" t="s">
        <v>48</v>
      </c>
      <c r="B44" s="74" t="s">
        <v>7</v>
      </c>
      <c r="C44" s="74" t="s">
        <v>170</v>
      </c>
      <c r="D44" s="97" t="s">
        <v>171</v>
      </c>
      <c r="E44" s="68" t="s">
        <v>119</v>
      </c>
      <c r="F44" s="76">
        <v>197.54</v>
      </c>
      <c r="G44" s="72">
        <v>149.38</v>
      </c>
      <c r="H44" s="72">
        <f t="shared" si="2"/>
        <v>29508.52</v>
      </c>
      <c r="I44" s="32"/>
      <c r="K44" s="108"/>
      <c r="AMH44"/>
      <c r="AMI44"/>
      <c r="AMJ44"/>
    </row>
    <row r="45" spans="1:1024" s="38" customFormat="1" ht="15">
      <c r="A45" s="33" t="s">
        <v>53</v>
      </c>
      <c r="B45" s="34"/>
      <c r="C45" s="34"/>
      <c r="D45" s="82" t="s">
        <v>172</v>
      </c>
      <c r="E45" s="35"/>
      <c r="F45" s="35"/>
      <c r="G45" s="35"/>
      <c r="H45" s="36"/>
      <c r="I45" s="37"/>
      <c r="K45" s="108"/>
      <c r="AMH45"/>
      <c r="AMI45"/>
      <c r="AMJ45"/>
    </row>
    <row r="46" spans="1:1024" s="13" customFormat="1" ht="15">
      <c r="A46" s="73" t="s">
        <v>54</v>
      </c>
      <c r="B46" s="74" t="s">
        <v>7</v>
      </c>
      <c r="C46" s="73" t="s">
        <v>115</v>
      </c>
      <c r="D46" s="71" t="s">
        <v>169</v>
      </c>
      <c r="E46" s="74" t="s">
        <v>128</v>
      </c>
      <c r="F46" s="77">
        <v>0.11</v>
      </c>
      <c r="G46" s="78">
        <v>5459.72</v>
      </c>
      <c r="H46" s="72">
        <f t="shared" ref="H46:H50" si="3">TRUNC(F46*G46,2)</f>
        <v>600.55999999999995</v>
      </c>
      <c r="I46" s="32"/>
      <c r="K46" s="108"/>
      <c r="AMH46"/>
      <c r="AMI46"/>
      <c r="AMJ46"/>
    </row>
    <row r="47" spans="1:1024" s="13" customFormat="1" ht="15">
      <c r="A47" s="33" t="s">
        <v>55</v>
      </c>
      <c r="B47" s="34"/>
      <c r="C47" s="34"/>
      <c r="D47" s="82" t="s">
        <v>179</v>
      </c>
      <c r="E47" s="35"/>
      <c r="F47" s="35"/>
      <c r="G47" s="35"/>
      <c r="H47" s="36"/>
      <c r="I47" s="32"/>
      <c r="K47" s="108"/>
      <c r="AMH47"/>
      <c r="AMI47"/>
      <c r="AMJ47"/>
    </row>
    <row r="48" spans="1:1024" s="13" customFormat="1" ht="23.85" customHeight="1">
      <c r="A48" s="73" t="s">
        <v>56</v>
      </c>
      <c r="B48" s="74" t="s">
        <v>7</v>
      </c>
      <c r="C48" s="73" t="s">
        <v>28</v>
      </c>
      <c r="D48" s="79" t="s">
        <v>29</v>
      </c>
      <c r="E48" s="68" t="s">
        <v>173</v>
      </c>
      <c r="F48" s="69">
        <v>95.4</v>
      </c>
      <c r="G48" s="70">
        <v>23.82</v>
      </c>
      <c r="H48" s="72">
        <f t="shared" si="3"/>
        <v>2272.42</v>
      </c>
      <c r="I48" s="32"/>
      <c r="K48" s="108"/>
      <c r="AMH48"/>
      <c r="AMI48"/>
      <c r="AMJ48"/>
    </row>
    <row r="49" spans="1:1024" s="13" customFormat="1" ht="15">
      <c r="A49" s="73" t="s">
        <v>57</v>
      </c>
      <c r="B49" s="68" t="s">
        <v>7</v>
      </c>
      <c r="C49" s="68" t="s">
        <v>174</v>
      </c>
      <c r="D49" s="67" t="s">
        <v>175</v>
      </c>
      <c r="E49" s="68" t="s">
        <v>119</v>
      </c>
      <c r="F49" s="69">
        <v>9.61</v>
      </c>
      <c r="G49" s="70">
        <v>574.27</v>
      </c>
      <c r="H49" s="72">
        <f t="shared" si="3"/>
        <v>5518.73</v>
      </c>
      <c r="I49" s="32"/>
      <c r="J49" s="103"/>
      <c r="K49" s="108"/>
      <c r="N49" s="111"/>
      <c r="AMH49"/>
      <c r="AMI49"/>
      <c r="AMJ49"/>
    </row>
    <row r="50" spans="1:1024" s="13" customFormat="1" ht="25.5">
      <c r="A50" s="73" t="s">
        <v>60</v>
      </c>
      <c r="B50" s="68" t="s">
        <v>7</v>
      </c>
      <c r="C50" s="68" t="s">
        <v>176</v>
      </c>
      <c r="D50" s="67" t="s">
        <v>177</v>
      </c>
      <c r="E50" s="68" t="s">
        <v>178</v>
      </c>
      <c r="F50" s="69">
        <v>1</v>
      </c>
      <c r="G50" s="70">
        <v>699.31</v>
      </c>
      <c r="H50" s="72">
        <f t="shared" si="3"/>
        <v>699.31</v>
      </c>
      <c r="I50" s="32"/>
      <c r="K50" s="108"/>
      <c r="AMH50"/>
      <c r="AMI50"/>
      <c r="AMJ50"/>
    </row>
    <row r="51" spans="1:1024" s="38" customFormat="1" ht="15">
      <c r="A51" s="33" t="s">
        <v>63</v>
      </c>
      <c r="B51" s="34"/>
      <c r="C51" s="34"/>
      <c r="D51" s="82" t="s">
        <v>96</v>
      </c>
      <c r="E51" s="35"/>
      <c r="F51" s="35"/>
      <c r="G51" s="35"/>
      <c r="H51" s="36"/>
      <c r="I51" s="37"/>
      <c r="K51" s="108"/>
      <c r="AMH51"/>
      <c r="AMI51"/>
      <c r="AMJ51"/>
    </row>
    <row r="52" spans="1:1024" s="13" customFormat="1" ht="15">
      <c r="A52" s="73" t="s">
        <v>64</v>
      </c>
      <c r="B52" s="74" t="s">
        <v>7</v>
      </c>
      <c r="C52" s="73" t="s">
        <v>185</v>
      </c>
      <c r="D52" s="67" t="s">
        <v>186</v>
      </c>
      <c r="E52" s="68" t="s">
        <v>119</v>
      </c>
      <c r="F52" s="76">
        <v>2.46</v>
      </c>
      <c r="G52" s="72">
        <v>1063.5</v>
      </c>
      <c r="H52" s="72">
        <f>TRUNC(F52*G52,2)</f>
        <v>2616.21</v>
      </c>
      <c r="I52" s="32"/>
      <c r="K52" s="108"/>
      <c r="AMH52"/>
      <c r="AMI52"/>
      <c r="AMJ52"/>
    </row>
    <row r="53" spans="1:1024" s="13" customFormat="1" ht="24.6" customHeight="1">
      <c r="A53" s="73" t="s">
        <v>65</v>
      </c>
      <c r="B53" s="74" t="s">
        <v>7</v>
      </c>
      <c r="C53" s="73" t="s">
        <v>187</v>
      </c>
      <c r="D53" s="79" t="s">
        <v>188</v>
      </c>
      <c r="E53" s="68" t="s">
        <v>119</v>
      </c>
      <c r="F53" s="69">
        <v>1</v>
      </c>
      <c r="G53" s="70">
        <v>987.31</v>
      </c>
      <c r="H53" s="72">
        <f>TRUNC(F53*G53,2)</f>
        <v>987.31</v>
      </c>
      <c r="I53" s="32"/>
      <c r="K53" s="108"/>
      <c r="AMH53"/>
      <c r="AMI53"/>
      <c r="AMJ53"/>
    </row>
    <row r="54" spans="1:1024" s="13" customFormat="1" ht="24.6" customHeight="1">
      <c r="A54" s="73" t="s">
        <v>66</v>
      </c>
      <c r="B54" s="74" t="s">
        <v>7</v>
      </c>
      <c r="C54" s="73" t="s">
        <v>61</v>
      </c>
      <c r="D54" s="79" t="s">
        <v>62</v>
      </c>
      <c r="E54" s="68" t="s">
        <v>119</v>
      </c>
      <c r="F54" s="69">
        <v>2.88</v>
      </c>
      <c r="G54" s="70">
        <v>1022.8</v>
      </c>
      <c r="H54" s="72">
        <f t="shared" ref="H54:H60" si="4">TRUNC(F54*G54,2)</f>
        <v>2945.66</v>
      </c>
      <c r="I54" s="32"/>
      <c r="K54" s="108"/>
      <c r="AMH54"/>
      <c r="AMI54"/>
      <c r="AMJ54"/>
    </row>
    <row r="55" spans="1:1024" s="13" customFormat="1" ht="24.6" customHeight="1">
      <c r="A55" s="73" t="s">
        <v>67</v>
      </c>
      <c r="B55" s="74" t="s">
        <v>7</v>
      </c>
      <c r="C55" s="73" t="s">
        <v>189</v>
      </c>
      <c r="D55" s="79" t="s">
        <v>190</v>
      </c>
      <c r="E55" s="68" t="s">
        <v>135</v>
      </c>
      <c r="F55" s="69">
        <v>3</v>
      </c>
      <c r="G55" s="70">
        <v>784.66</v>
      </c>
      <c r="H55" s="72">
        <f t="shared" si="4"/>
        <v>2353.98</v>
      </c>
      <c r="I55" s="32"/>
      <c r="K55" s="108"/>
      <c r="AMH55"/>
      <c r="AMI55"/>
      <c r="AMJ55"/>
    </row>
    <row r="56" spans="1:1024" s="13" customFormat="1" ht="24.6" customHeight="1">
      <c r="A56" s="73" t="s">
        <v>68</v>
      </c>
      <c r="B56" s="74" t="s">
        <v>7</v>
      </c>
      <c r="C56" s="73" t="s">
        <v>191</v>
      </c>
      <c r="D56" s="79" t="s">
        <v>192</v>
      </c>
      <c r="E56" s="68" t="s">
        <v>135</v>
      </c>
      <c r="F56" s="69">
        <v>2</v>
      </c>
      <c r="G56" s="70">
        <v>612.58000000000004</v>
      </c>
      <c r="H56" s="72">
        <f t="shared" si="4"/>
        <v>1225.1600000000001</v>
      </c>
      <c r="I56" s="32"/>
      <c r="K56" s="108"/>
      <c r="AMH56"/>
      <c r="AMI56"/>
      <c r="AMJ56"/>
    </row>
    <row r="57" spans="1:1024" s="13" customFormat="1" ht="56.45" customHeight="1">
      <c r="A57" s="73" t="s">
        <v>116</v>
      </c>
      <c r="B57" s="74" t="s">
        <v>7</v>
      </c>
      <c r="C57" s="73" t="s">
        <v>193</v>
      </c>
      <c r="D57" s="79" t="s">
        <v>194</v>
      </c>
      <c r="E57" s="68" t="s">
        <v>135</v>
      </c>
      <c r="F57" s="69">
        <v>2</v>
      </c>
      <c r="G57" s="70">
        <v>864.49</v>
      </c>
      <c r="H57" s="72">
        <f t="shared" si="4"/>
        <v>1728.98</v>
      </c>
      <c r="I57" s="32"/>
      <c r="K57" s="108"/>
      <c r="AMH57"/>
      <c r="AMI57"/>
      <c r="AMJ57"/>
    </row>
    <row r="58" spans="1:1024" s="13" customFormat="1" ht="24.6" customHeight="1">
      <c r="A58" s="73" t="s">
        <v>180</v>
      </c>
      <c r="B58" s="74" t="s">
        <v>7</v>
      </c>
      <c r="C58" s="73" t="s">
        <v>195</v>
      </c>
      <c r="D58" s="79" t="s">
        <v>196</v>
      </c>
      <c r="E58" s="68" t="s">
        <v>178</v>
      </c>
      <c r="F58" s="69">
        <v>6</v>
      </c>
      <c r="G58" s="70">
        <v>389.22</v>
      </c>
      <c r="H58" s="72">
        <f t="shared" si="4"/>
        <v>2335.3200000000002</v>
      </c>
      <c r="I58" s="32"/>
      <c r="K58" s="108"/>
      <c r="AMH58"/>
      <c r="AMI58"/>
      <c r="AMJ58"/>
    </row>
    <row r="59" spans="1:1024" s="13" customFormat="1" ht="24.6" customHeight="1">
      <c r="A59" s="73" t="s">
        <v>181</v>
      </c>
      <c r="B59" s="74" t="s">
        <v>7</v>
      </c>
      <c r="C59" s="73" t="s">
        <v>197</v>
      </c>
      <c r="D59" s="79" t="s">
        <v>198</v>
      </c>
      <c r="E59" s="68" t="s">
        <v>123</v>
      </c>
      <c r="F59" s="69">
        <v>46.5</v>
      </c>
      <c r="G59" s="70">
        <v>8.98</v>
      </c>
      <c r="H59" s="72">
        <f t="shared" si="4"/>
        <v>417.57</v>
      </c>
      <c r="I59" s="32"/>
      <c r="K59" s="108"/>
      <c r="AMH59"/>
      <c r="AMI59"/>
      <c r="AMJ59"/>
    </row>
    <row r="60" spans="1:1024" s="13" customFormat="1" ht="24.6" customHeight="1">
      <c r="A60" s="73" t="s">
        <v>182</v>
      </c>
      <c r="B60" s="74" t="s">
        <v>7</v>
      </c>
      <c r="C60" s="73" t="s">
        <v>199</v>
      </c>
      <c r="D60" s="79" t="s">
        <v>200</v>
      </c>
      <c r="E60" s="68" t="s">
        <v>119</v>
      </c>
      <c r="F60" s="69">
        <v>2.88</v>
      </c>
      <c r="G60" s="70">
        <v>159.27000000000001</v>
      </c>
      <c r="H60" s="72">
        <f t="shared" si="4"/>
        <v>458.69</v>
      </c>
      <c r="I60" s="32"/>
      <c r="K60" s="108"/>
      <c r="AMH60"/>
      <c r="AMI60"/>
      <c r="AMJ60"/>
    </row>
    <row r="61" spans="1:1024" s="13" customFormat="1" ht="25.5">
      <c r="A61" s="73" t="s">
        <v>183</v>
      </c>
      <c r="B61" s="68" t="s">
        <v>7</v>
      </c>
      <c r="C61" s="68" t="s">
        <v>201</v>
      </c>
      <c r="D61" s="71" t="s">
        <v>202</v>
      </c>
      <c r="E61" s="68" t="s">
        <v>135</v>
      </c>
      <c r="F61" s="69">
        <v>4</v>
      </c>
      <c r="G61" s="70">
        <v>127.65</v>
      </c>
      <c r="H61" s="72">
        <f>TRUNC(F61*G61,2)</f>
        <v>510.6</v>
      </c>
      <c r="I61" s="32"/>
      <c r="K61" s="108"/>
      <c r="AMH61"/>
      <c r="AMI61"/>
      <c r="AMJ61"/>
    </row>
    <row r="62" spans="1:1024" s="13" customFormat="1" ht="25.5">
      <c r="A62" s="73" t="s">
        <v>184</v>
      </c>
      <c r="B62" s="68" t="s">
        <v>7</v>
      </c>
      <c r="C62" s="68" t="s">
        <v>203</v>
      </c>
      <c r="D62" s="67" t="s">
        <v>204</v>
      </c>
      <c r="E62" s="68" t="s">
        <v>135</v>
      </c>
      <c r="F62" s="69">
        <v>2</v>
      </c>
      <c r="G62" s="70">
        <v>483.79</v>
      </c>
      <c r="H62" s="72">
        <f>TRUNC(F62*G62,2)</f>
        <v>967.58</v>
      </c>
      <c r="I62" s="32"/>
      <c r="K62" s="108"/>
      <c r="AMH62"/>
      <c r="AMI62"/>
      <c r="AMJ62"/>
    </row>
    <row r="63" spans="1:1024" s="38" customFormat="1" ht="15">
      <c r="A63" s="33" t="s">
        <v>71</v>
      </c>
      <c r="B63" s="34"/>
      <c r="C63" s="34"/>
      <c r="D63" s="82" t="s">
        <v>267</v>
      </c>
      <c r="E63" s="35"/>
      <c r="F63" s="35"/>
      <c r="G63" s="35"/>
      <c r="H63" s="36"/>
      <c r="I63" s="37"/>
      <c r="K63" s="108"/>
      <c r="AMH63"/>
      <c r="AMI63"/>
      <c r="AMJ63"/>
    </row>
    <row r="64" spans="1:1024" s="13" customFormat="1" ht="15">
      <c r="A64" s="73" t="s">
        <v>72</v>
      </c>
      <c r="B64" s="68" t="s">
        <v>7</v>
      </c>
      <c r="C64" s="68" t="s">
        <v>224</v>
      </c>
      <c r="D64" s="67" t="s">
        <v>225</v>
      </c>
      <c r="E64" s="68" t="s">
        <v>123</v>
      </c>
      <c r="F64" s="69">
        <v>60</v>
      </c>
      <c r="G64" s="70">
        <v>126.54</v>
      </c>
      <c r="H64" s="72">
        <f t="shared" ref="H64:H91" si="5">TRUNC(F64*G64,2)</f>
        <v>7592.4</v>
      </c>
      <c r="I64" s="32"/>
      <c r="K64" s="108"/>
      <c r="AMH64"/>
      <c r="AMI64"/>
      <c r="AMJ64"/>
    </row>
    <row r="65" spans="1:1024" s="13" customFormat="1" ht="15">
      <c r="A65" s="73" t="s">
        <v>73</v>
      </c>
      <c r="B65" s="68" t="s">
        <v>7</v>
      </c>
      <c r="C65" s="68" t="s">
        <v>114</v>
      </c>
      <c r="D65" s="67" t="s">
        <v>226</v>
      </c>
      <c r="E65" s="68" t="s">
        <v>123</v>
      </c>
      <c r="F65" s="69">
        <v>100</v>
      </c>
      <c r="G65" s="70">
        <v>52.53</v>
      </c>
      <c r="H65" s="72">
        <f t="shared" si="5"/>
        <v>5253</v>
      </c>
      <c r="I65" s="32"/>
      <c r="K65" s="108"/>
      <c r="AMH65"/>
      <c r="AMI65"/>
      <c r="AMJ65"/>
    </row>
    <row r="66" spans="1:1024" s="13" customFormat="1" ht="15">
      <c r="A66" s="73" t="s">
        <v>74</v>
      </c>
      <c r="B66" s="68" t="s">
        <v>7</v>
      </c>
      <c r="C66" s="68" t="s">
        <v>113</v>
      </c>
      <c r="D66" s="71" t="s">
        <v>227</v>
      </c>
      <c r="E66" s="68" t="s">
        <v>178</v>
      </c>
      <c r="F66" s="69">
        <v>27</v>
      </c>
      <c r="G66" s="70">
        <v>45.3</v>
      </c>
      <c r="H66" s="72">
        <f t="shared" si="5"/>
        <v>1223.0999999999999</v>
      </c>
      <c r="I66" s="32"/>
      <c r="K66" s="108"/>
      <c r="AMH66"/>
      <c r="AMI66"/>
      <c r="AMJ66"/>
    </row>
    <row r="67" spans="1:1024" s="13" customFormat="1" ht="15">
      <c r="A67" s="73" t="s">
        <v>75</v>
      </c>
      <c r="B67" s="68" t="s">
        <v>7</v>
      </c>
      <c r="C67" s="68" t="s">
        <v>33</v>
      </c>
      <c r="D67" s="71" t="s">
        <v>34</v>
      </c>
      <c r="E67" s="68" t="s">
        <v>178</v>
      </c>
      <c r="F67" s="69">
        <v>4</v>
      </c>
      <c r="G67" s="70">
        <v>32.159999999999997</v>
      </c>
      <c r="H67" s="72">
        <f t="shared" si="5"/>
        <v>128.63999999999999</v>
      </c>
      <c r="I67" s="32"/>
      <c r="K67" s="108"/>
      <c r="AMH67"/>
      <c r="AMI67"/>
      <c r="AMJ67"/>
    </row>
    <row r="68" spans="1:1024" s="13" customFormat="1" ht="15">
      <c r="A68" s="73" t="s">
        <v>76</v>
      </c>
      <c r="B68" s="68" t="s">
        <v>7</v>
      </c>
      <c r="C68" s="68" t="s">
        <v>51</v>
      </c>
      <c r="D68" s="71" t="s">
        <v>52</v>
      </c>
      <c r="E68" s="68" t="s">
        <v>178</v>
      </c>
      <c r="F68" s="69">
        <v>7</v>
      </c>
      <c r="G68" s="70">
        <v>25.6</v>
      </c>
      <c r="H68" s="72">
        <f t="shared" si="5"/>
        <v>179.2</v>
      </c>
      <c r="I68" s="32"/>
      <c r="K68" s="108"/>
      <c r="AMH68"/>
      <c r="AMI68"/>
      <c r="AMJ68"/>
    </row>
    <row r="69" spans="1:1024" s="13" customFormat="1" ht="15">
      <c r="A69" s="73" t="s">
        <v>77</v>
      </c>
      <c r="B69" s="68" t="s">
        <v>7</v>
      </c>
      <c r="C69" s="68" t="s">
        <v>228</v>
      </c>
      <c r="D69" s="71" t="s">
        <v>229</v>
      </c>
      <c r="E69" s="68" t="s">
        <v>178</v>
      </c>
      <c r="F69" s="69">
        <v>2</v>
      </c>
      <c r="G69" s="70">
        <v>35.200000000000003</v>
      </c>
      <c r="H69" s="72">
        <f t="shared" si="5"/>
        <v>70.400000000000006</v>
      </c>
      <c r="I69" s="32"/>
      <c r="K69" s="108"/>
      <c r="AMH69"/>
      <c r="AMI69"/>
      <c r="AMJ69"/>
    </row>
    <row r="70" spans="1:1024" s="13" customFormat="1" ht="25.5">
      <c r="A70" s="73" t="s">
        <v>205</v>
      </c>
      <c r="B70" s="68" t="s">
        <v>7</v>
      </c>
      <c r="C70" s="68" t="s">
        <v>230</v>
      </c>
      <c r="D70" s="71" t="s">
        <v>231</v>
      </c>
      <c r="E70" s="68" t="s">
        <v>135</v>
      </c>
      <c r="F70" s="69">
        <v>8</v>
      </c>
      <c r="G70" s="70">
        <v>103.56</v>
      </c>
      <c r="H70" s="72">
        <f t="shared" si="5"/>
        <v>828.48</v>
      </c>
      <c r="I70" s="32"/>
      <c r="K70" s="108"/>
      <c r="AMH70"/>
      <c r="AMI70"/>
      <c r="AMJ70"/>
    </row>
    <row r="71" spans="1:1024" s="13" customFormat="1" ht="25.5">
      <c r="A71" s="73" t="s">
        <v>206</v>
      </c>
      <c r="B71" s="68" t="s">
        <v>7</v>
      </c>
      <c r="C71" s="68" t="s">
        <v>232</v>
      </c>
      <c r="D71" s="71" t="s">
        <v>233</v>
      </c>
      <c r="E71" s="68" t="s">
        <v>135</v>
      </c>
      <c r="F71" s="69">
        <v>20</v>
      </c>
      <c r="G71" s="70">
        <v>50.38</v>
      </c>
      <c r="H71" s="72">
        <f t="shared" si="5"/>
        <v>1007.6</v>
      </c>
      <c r="I71" s="32"/>
      <c r="K71" s="108"/>
      <c r="AMH71"/>
      <c r="AMI71"/>
      <c r="AMJ71"/>
    </row>
    <row r="72" spans="1:1024" s="13" customFormat="1" ht="38.25">
      <c r="A72" s="73" t="s">
        <v>207</v>
      </c>
      <c r="B72" s="68" t="s">
        <v>7</v>
      </c>
      <c r="C72" s="68" t="s">
        <v>234</v>
      </c>
      <c r="D72" s="71" t="s">
        <v>235</v>
      </c>
      <c r="E72" s="68" t="s">
        <v>135</v>
      </c>
      <c r="F72" s="69">
        <v>2</v>
      </c>
      <c r="G72" s="70">
        <v>326.48</v>
      </c>
      <c r="H72" s="72">
        <f t="shared" si="5"/>
        <v>652.96</v>
      </c>
      <c r="I72" s="32"/>
      <c r="K72" s="108"/>
      <c r="M72" s="13" t="s">
        <v>413</v>
      </c>
      <c r="AMH72"/>
      <c r="AMI72"/>
      <c r="AMJ72"/>
    </row>
    <row r="73" spans="1:1024" s="13" customFormat="1" ht="25.5">
      <c r="A73" s="73" t="s">
        <v>208</v>
      </c>
      <c r="B73" s="68" t="s">
        <v>7</v>
      </c>
      <c r="C73" s="68" t="s">
        <v>236</v>
      </c>
      <c r="D73" s="71" t="s">
        <v>237</v>
      </c>
      <c r="E73" s="68" t="s">
        <v>123</v>
      </c>
      <c r="F73" s="69">
        <v>150</v>
      </c>
      <c r="G73" s="70">
        <v>2.2200000000000002</v>
      </c>
      <c r="H73" s="72">
        <f t="shared" si="5"/>
        <v>333</v>
      </c>
      <c r="I73" s="32"/>
      <c r="K73" s="108"/>
      <c r="AMH73"/>
      <c r="AMI73"/>
      <c r="AMJ73"/>
    </row>
    <row r="74" spans="1:1024" s="13" customFormat="1" ht="25.5">
      <c r="A74" s="73" t="s">
        <v>209</v>
      </c>
      <c r="B74" s="68" t="s">
        <v>7</v>
      </c>
      <c r="C74" s="68" t="s">
        <v>238</v>
      </c>
      <c r="D74" s="71" t="s">
        <v>239</v>
      </c>
      <c r="E74" s="68" t="s">
        <v>123</v>
      </c>
      <c r="F74" s="69">
        <v>300</v>
      </c>
      <c r="G74" s="70">
        <v>3.02</v>
      </c>
      <c r="H74" s="72">
        <f t="shared" si="5"/>
        <v>906</v>
      </c>
      <c r="I74" s="32"/>
      <c r="K74" s="108"/>
      <c r="AMH74"/>
      <c r="AMI74"/>
      <c r="AMJ74"/>
    </row>
    <row r="75" spans="1:1024" s="13" customFormat="1" ht="25.5">
      <c r="A75" s="73" t="s">
        <v>210</v>
      </c>
      <c r="B75" s="68" t="s">
        <v>7</v>
      </c>
      <c r="C75" s="68" t="s">
        <v>240</v>
      </c>
      <c r="D75" s="71" t="s">
        <v>241</v>
      </c>
      <c r="E75" s="68" t="s">
        <v>123</v>
      </c>
      <c r="F75" s="69">
        <v>360</v>
      </c>
      <c r="G75" s="70">
        <v>4.0599999999999996</v>
      </c>
      <c r="H75" s="72">
        <f t="shared" si="5"/>
        <v>1461.6</v>
      </c>
      <c r="I75" s="32"/>
      <c r="K75" s="108"/>
      <c r="AMH75"/>
      <c r="AMI75"/>
      <c r="AMJ75"/>
    </row>
    <row r="76" spans="1:1024" s="13" customFormat="1" ht="25.5">
      <c r="A76" s="73" t="s">
        <v>211</v>
      </c>
      <c r="B76" s="68" t="s">
        <v>7</v>
      </c>
      <c r="C76" s="68" t="s">
        <v>242</v>
      </c>
      <c r="D76" s="71" t="s">
        <v>243</v>
      </c>
      <c r="E76" s="68" t="s">
        <v>123</v>
      </c>
      <c r="F76" s="69">
        <v>150</v>
      </c>
      <c r="G76" s="70">
        <v>5.39</v>
      </c>
      <c r="H76" s="72">
        <f t="shared" si="5"/>
        <v>808.5</v>
      </c>
      <c r="I76" s="32"/>
      <c r="K76" s="108"/>
      <c r="AMH76"/>
      <c r="AMI76"/>
      <c r="AMJ76"/>
    </row>
    <row r="77" spans="1:1024" s="13" customFormat="1" ht="25.5">
      <c r="A77" s="73" t="s">
        <v>212</v>
      </c>
      <c r="B77" s="68" t="s">
        <v>7</v>
      </c>
      <c r="C77" s="68" t="s">
        <v>244</v>
      </c>
      <c r="D77" s="71" t="s">
        <v>245</v>
      </c>
      <c r="E77" s="68" t="s">
        <v>123</v>
      </c>
      <c r="F77" s="69">
        <v>200</v>
      </c>
      <c r="G77" s="70">
        <v>23.05</v>
      </c>
      <c r="H77" s="72">
        <f t="shared" si="5"/>
        <v>4610</v>
      </c>
      <c r="I77" s="32"/>
      <c r="K77" s="108"/>
      <c r="AMH77"/>
      <c r="AMI77"/>
      <c r="AMJ77"/>
    </row>
    <row r="78" spans="1:1024" s="13" customFormat="1" ht="25.5">
      <c r="A78" s="73" t="s">
        <v>213</v>
      </c>
      <c r="B78" s="68" t="s">
        <v>7</v>
      </c>
      <c r="C78" s="68" t="s">
        <v>246</v>
      </c>
      <c r="D78" s="71" t="s">
        <v>247</v>
      </c>
      <c r="E78" s="68" t="s">
        <v>135</v>
      </c>
      <c r="F78" s="69">
        <v>1</v>
      </c>
      <c r="G78" s="70">
        <v>839.96</v>
      </c>
      <c r="H78" s="72">
        <f t="shared" si="5"/>
        <v>839.96</v>
      </c>
      <c r="I78" s="32"/>
      <c r="K78" s="108"/>
      <c r="AMH78"/>
      <c r="AMI78"/>
      <c r="AMJ78"/>
    </row>
    <row r="79" spans="1:1024" s="13" customFormat="1" ht="25.5">
      <c r="A79" s="73" t="s">
        <v>214</v>
      </c>
      <c r="B79" s="68" t="s">
        <v>7</v>
      </c>
      <c r="C79" s="68" t="s">
        <v>248</v>
      </c>
      <c r="D79" s="71" t="s">
        <v>249</v>
      </c>
      <c r="E79" s="68" t="s">
        <v>135</v>
      </c>
      <c r="F79" s="69">
        <v>4</v>
      </c>
      <c r="G79" s="70">
        <v>160.4</v>
      </c>
      <c r="H79" s="72">
        <f t="shared" si="5"/>
        <v>641.6</v>
      </c>
      <c r="I79" s="32"/>
      <c r="K79" s="108"/>
      <c r="AMH79"/>
      <c r="AMI79"/>
      <c r="AMJ79"/>
    </row>
    <row r="80" spans="1:1024" s="13" customFormat="1" ht="25.5">
      <c r="A80" s="73" t="s">
        <v>215</v>
      </c>
      <c r="B80" s="68" t="s">
        <v>7</v>
      </c>
      <c r="C80" s="68" t="s">
        <v>250</v>
      </c>
      <c r="D80" s="71" t="s">
        <v>251</v>
      </c>
      <c r="E80" s="68" t="s">
        <v>135</v>
      </c>
      <c r="F80" s="69">
        <v>4</v>
      </c>
      <c r="G80" s="70">
        <v>31.04</v>
      </c>
      <c r="H80" s="72">
        <f t="shared" si="5"/>
        <v>124.16</v>
      </c>
      <c r="I80" s="32"/>
      <c r="K80" s="108"/>
      <c r="AMH80"/>
      <c r="AMI80"/>
      <c r="AMJ80"/>
    </row>
    <row r="81" spans="1:1024" s="13" customFormat="1" ht="25.5">
      <c r="A81" s="73" t="s">
        <v>216</v>
      </c>
      <c r="B81" s="68" t="s">
        <v>7</v>
      </c>
      <c r="C81" s="68" t="s">
        <v>252</v>
      </c>
      <c r="D81" s="71" t="s">
        <v>253</v>
      </c>
      <c r="E81" s="68" t="s">
        <v>135</v>
      </c>
      <c r="F81" s="69">
        <v>2</v>
      </c>
      <c r="G81" s="70">
        <v>119</v>
      </c>
      <c r="H81" s="72">
        <f t="shared" si="5"/>
        <v>238</v>
      </c>
      <c r="I81" s="32"/>
      <c r="K81" s="108"/>
      <c r="AMH81"/>
      <c r="AMI81"/>
      <c r="AMJ81"/>
    </row>
    <row r="82" spans="1:1024" s="13" customFormat="1" ht="15">
      <c r="A82" s="92" t="s">
        <v>217</v>
      </c>
      <c r="B82" s="85" t="s">
        <v>20</v>
      </c>
      <c r="C82" s="85">
        <v>90460</v>
      </c>
      <c r="D82" s="88" t="s">
        <v>254</v>
      </c>
      <c r="E82" s="85" t="s">
        <v>135</v>
      </c>
      <c r="F82" s="86">
        <v>6</v>
      </c>
      <c r="G82" s="87">
        <v>67.11</v>
      </c>
      <c r="H82" s="90">
        <f t="shared" si="5"/>
        <v>402.66</v>
      </c>
      <c r="I82" s="32"/>
      <c r="K82" s="108"/>
      <c r="AMH82"/>
      <c r="AMI82"/>
      <c r="AMJ82"/>
    </row>
    <row r="83" spans="1:1024" s="13" customFormat="1" ht="15">
      <c r="A83" s="73" t="s">
        <v>218</v>
      </c>
      <c r="B83" s="68" t="s">
        <v>7</v>
      </c>
      <c r="C83" s="68" t="s">
        <v>255</v>
      </c>
      <c r="D83" s="71" t="s">
        <v>256</v>
      </c>
      <c r="E83" s="68" t="s">
        <v>173</v>
      </c>
      <c r="F83" s="69">
        <v>4</v>
      </c>
      <c r="G83" s="70">
        <v>117.9</v>
      </c>
      <c r="H83" s="72">
        <f t="shared" si="5"/>
        <v>471.6</v>
      </c>
      <c r="I83" s="32"/>
      <c r="K83" s="108"/>
      <c r="AMH83"/>
      <c r="AMI83"/>
      <c r="AMJ83"/>
    </row>
    <row r="84" spans="1:1024" s="13" customFormat="1" ht="15">
      <c r="A84" s="73" t="s">
        <v>219</v>
      </c>
      <c r="B84" s="68" t="s">
        <v>7</v>
      </c>
      <c r="C84" s="68" t="s">
        <v>257</v>
      </c>
      <c r="D84" s="71" t="s">
        <v>258</v>
      </c>
      <c r="E84" s="68" t="s">
        <v>135</v>
      </c>
      <c r="F84" s="69">
        <v>1</v>
      </c>
      <c r="G84" s="70">
        <v>2071.1799999999998</v>
      </c>
      <c r="H84" s="72">
        <f t="shared" si="5"/>
        <v>2071.1799999999998</v>
      </c>
      <c r="I84" s="32"/>
      <c r="K84" s="108"/>
      <c r="AMH84"/>
      <c r="AMI84"/>
      <c r="AMJ84"/>
    </row>
    <row r="85" spans="1:1024" s="13" customFormat="1" ht="25.5">
      <c r="A85" s="73" t="s">
        <v>220</v>
      </c>
      <c r="B85" s="68" t="s">
        <v>7</v>
      </c>
      <c r="C85" s="68" t="s">
        <v>259</v>
      </c>
      <c r="D85" s="71" t="s">
        <v>260</v>
      </c>
      <c r="E85" s="68" t="s">
        <v>135</v>
      </c>
      <c r="F85" s="69">
        <v>2</v>
      </c>
      <c r="G85" s="70">
        <v>714.7</v>
      </c>
      <c r="H85" s="72">
        <f t="shared" si="5"/>
        <v>1429.4</v>
      </c>
      <c r="I85" s="32"/>
      <c r="K85" s="108"/>
      <c r="AMH85"/>
      <c r="AMI85"/>
      <c r="AMJ85"/>
    </row>
    <row r="86" spans="1:1024" s="13" customFormat="1" ht="15">
      <c r="A86" s="73" t="s">
        <v>221</v>
      </c>
      <c r="B86" s="68" t="s">
        <v>7</v>
      </c>
      <c r="C86" s="68" t="s">
        <v>261</v>
      </c>
      <c r="D86" s="71" t="s">
        <v>262</v>
      </c>
      <c r="E86" s="68" t="s">
        <v>135</v>
      </c>
      <c r="F86" s="69">
        <v>1</v>
      </c>
      <c r="G86" s="70">
        <v>1124.24</v>
      </c>
      <c r="H86" s="72">
        <f t="shared" si="5"/>
        <v>1124.24</v>
      </c>
      <c r="I86" s="32"/>
      <c r="K86" s="108"/>
      <c r="AMH86"/>
      <c r="AMI86"/>
      <c r="AMJ86"/>
    </row>
    <row r="87" spans="1:1024" s="13" customFormat="1" ht="25.5">
      <c r="A87" s="73" t="s">
        <v>222</v>
      </c>
      <c r="B87" s="68" t="s">
        <v>7</v>
      </c>
      <c r="C87" s="68" t="s">
        <v>263</v>
      </c>
      <c r="D87" s="71" t="s">
        <v>264</v>
      </c>
      <c r="E87" s="68" t="s">
        <v>135</v>
      </c>
      <c r="F87" s="69">
        <v>1</v>
      </c>
      <c r="G87" s="70">
        <v>439.75</v>
      </c>
      <c r="H87" s="72">
        <f t="shared" si="5"/>
        <v>439.75</v>
      </c>
      <c r="I87" s="32"/>
      <c r="K87" s="108"/>
      <c r="AMH87"/>
      <c r="AMI87"/>
      <c r="AMJ87"/>
    </row>
    <row r="88" spans="1:1024" s="13" customFormat="1" ht="15">
      <c r="A88" s="73" t="s">
        <v>223</v>
      </c>
      <c r="B88" s="68" t="s">
        <v>7</v>
      </c>
      <c r="C88" s="68" t="s">
        <v>265</v>
      </c>
      <c r="D88" s="71" t="s">
        <v>266</v>
      </c>
      <c r="E88" s="68" t="s">
        <v>135</v>
      </c>
      <c r="F88" s="69">
        <v>2</v>
      </c>
      <c r="G88" s="70">
        <v>146.55000000000001</v>
      </c>
      <c r="H88" s="72">
        <f t="shared" si="5"/>
        <v>293.10000000000002</v>
      </c>
      <c r="I88" s="32"/>
      <c r="K88" s="108"/>
      <c r="AMH88"/>
      <c r="AMI88"/>
      <c r="AMJ88"/>
    </row>
    <row r="89" spans="1:1024" s="13" customFormat="1" ht="15">
      <c r="A89" s="33" t="s">
        <v>78</v>
      </c>
      <c r="B89" s="34"/>
      <c r="C89" s="34"/>
      <c r="D89" s="82" t="s">
        <v>268</v>
      </c>
      <c r="E89" s="35"/>
      <c r="F89" s="35"/>
      <c r="G89" s="35"/>
      <c r="H89" s="36"/>
      <c r="I89" s="32"/>
      <c r="K89" s="108"/>
      <c r="AMH89"/>
      <c r="AMI89"/>
      <c r="AMJ89"/>
    </row>
    <row r="90" spans="1:1024" s="13" customFormat="1" ht="15">
      <c r="A90" s="73" t="s">
        <v>80</v>
      </c>
      <c r="B90" s="74" t="s">
        <v>7</v>
      </c>
      <c r="C90" s="74" t="s">
        <v>270</v>
      </c>
      <c r="D90" s="67" t="s">
        <v>271</v>
      </c>
      <c r="E90" s="68" t="s">
        <v>119</v>
      </c>
      <c r="F90" s="69">
        <v>72</v>
      </c>
      <c r="G90" s="70">
        <v>17.21</v>
      </c>
      <c r="H90" s="72">
        <f t="shared" si="5"/>
        <v>1239.1199999999999</v>
      </c>
      <c r="I90" s="32"/>
      <c r="K90" s="108"/>
      <c r="AMH90"/>
      <c r="AMI90"/>
      <c r="AMJ90"/>
    </row>
    <row r="91" spans="1:1024" s="13" customFormat="1" ht="15">
      <c r="A91" s="73" t="s">
        <v>81</v>
      </c>
      <c r="B91" s="74" t="s">
        <v>7</v>
      </c>
      <c r="C91" s="74" t="s">
        <v>69</v>
      </c>
      <c r="D91" s="67" t="s">
        <v>70</v>
      </c>
      <c r="E91" s="68" t="s">
        <v>119</v>
      </c>
      <c r="F91" s="76">
        <v>548.48</v>
      </c>
      <c r="G91" s="72">
        <v>28.51</v>
      </c>
      <c r="H91" s="72">
        <f t="shared" si="5"/>
        <v>15637.16</v>
      </c>
      <c r="I91" s="32"/>
      <c r="K91" s="108"/>
      <c r="AMH91"/>
      <c r="AMI91"/>
      <c r="AMJ91"/>
    </row>
    <row r="92" spans="1:1024" s="13" customFormat="1" ht="15">
      <c r="A92" s="73" t="s">
        <v>82</v>
      </c>
      <c r="B92" s="74" t="s">
        <v>7</v>
      </c>
      <c r="C92" s="74" t="s">
        <v>105</v>
      </c>
      <c r="D92" s="94" t="s">
        <v>106</v>
      </c>
      <c r="E92" s="68" t="s">
        <v>119</v>
      </c>
      <c r="F92" s="76">
        <v>488.05</v>
      </c>
      <c r="G92" s="72">
        <v>32.49</v>
      </c>
      <c r="H92" s="72">
        <f t="shared" ref="H92:H93" si="6">TRUNC(F92*G92,2)</f>
        <v>15856.74</v>
      </c>
      <c r="I92" s="32"/>
      <c r="K92" s="108"/>
      <c r="AMH92"/>
      <c r="AMI92"/>
      <c r="AMJ92"/>
    </row>
    <row r="93" spans="1:1024" s="13" customFormat="1" ht="15">
      <c r="A93" s="73" t="s">
        <v>269</v>
      </c>
      <c r="B93" s="74" t="s">
        <v>7</v>
      </c>
      <c r="C93" s="74" t="s">
        <v>30</v>
      </c>
      <c r="D93" s="94" t="s">
        <v>31</v>
      </c>
      <c r="E93" s="68" t="s">
        <v>119</v>
      </c>
      <c r="F93" s="76">
        <v>6.92</v>
      </c>
      <c r="G93" s="72">
        <v>47.56</v>
      </c>
      <c r="H93" s="72">
        <f t="shared" si="6"/>
        <v>329.11</v>
      </c>
      <c r="I93" s="32"/>
      <c r="K93" s="108"/>
      <c r="AMH93"/>
      <c r="AMI93"/>
      <c r="AMJ93"/>
    </row>
    <row r="94" spans="1:1024" s="38" customFormat="1" ht="15">
      <c r="A94" s="33" t="s">
        <v>272</v>
      </c>
      <c r="B94" s="34"/>
      <c r="C94" s="34"/>
      <c r="D94" s="82" t="s">
        <v>79</v>
      </c>
      <c r="E94" s="35"/>
      <c r="F94" s="35"/>
      <c r="G94" s="35"/>
      <c r="H94" s="36"/>
      <c r="I94" s="37"/>
      <c r="K94" s="108"/>
      <c r="AMH94"/>
      <c r="AMI94"/>
      <c r="AMJ94"/>
    </row>
    <row r="95" spans="1:1024" s="13" customFormat="1" ht="28.35" customHeight="1">
      <c r="A95" s="92" t="s">
        <v>273</v>
      </c>
      <c r="B95" s="85" t="s">
        <v>14</v>
      </c>
      <c r="C95" s="85" t="s">
        <v>274</v>
      </c>
      <c r="D95" s="84" t="s">
        <v>275</v>
      </c>
      <c r="E95" s="85" t="s">
        <v>135</v>
      </c>
      <c r="F95" s="86">
        <v>1</v>
      </c>
      <c r="G95" s="104">
        <v>931.79</v>
      </c>
      <c r="H95" s="90">
        <f t="shared" ref="H95:H112" si="7">TRUNC(F95*G95,2)</f>
        <v>931.79</v>
      </c>
      <c r="I95" s="32"/>
      <c r="K95" s="108"/>
      <c r="AMH95"/>
      <c r="AMI95"/>
      <c r="AMJ95"/>
    </row>
    <row r="96" spans="1:1024" s="13" customFormat="1" ht="15">
      <c r="A96" s="33">
        <v>4</v>
      </c>
      <c r="B96" s="34"/>
      <c r="C96" s="34"/>
      <c r="D96" s="82" t="s">
        <v>276</v>
      </c>
      <c r="E96" s="35"/>
      <c r="F96" s="35"/>
      <c r="G96" s="35"/>
      <c r="H96" s="36"/>
      <c r="I96" s="32"/>
      <c r="K96" s="108"/>
      <c r="AMH96"/>
      <c r="AMI96"/>
      <c r="AMJ96"/>
    </row>
    <row r="97" spans="1:1024" s="13" customFormat="1" ht="22.35" customHeight="1">
      <c r="A97" s="73" t="s">
        <v>83</v>
      </c>
      <c r="B97" s="68" t="s">
        <v>7</v>
      </c>
      <c r="C97" s="68" t="s">
        <v>279</v>
      </c>
      <c r="D97" s="71" t="s">
        <v>280</v>
      </c>
      <c r="E97" s="68" t="s">
        <v>135</v>
      </c>
      <c r="F97" s="69">
        <v>3</v>
      </c>
      <c r="G97" s="70">
        <v>299.58</v>
      </c>
      <c r="H97" s="72">
        <f t="shared" si="7"/>
        <v>898.74</v>
      </c>
      <c r="I97" s="32"/>
      <c r="K97" s="108"/>
      <c r="AMH97"/>
      <c r="AMI97"/>
      <c r="AMJ97"/>
    </row>
    <row r="98" spans="1:1024" s="13" customFormat="1" ht="28.5" customHeight="1">
      <c r="A98" s="73" t="s">
        <v>90</v>
      </c>
      <c r="B98" s="68" t="s">
        <v>7</v>
      </c>
      <c r="C98" s="68" t="s">
        <v>404</v>
      </c>
      <c r="D98" s="71" t="s">
        <v>405</v>
      </c>
      <c r="E98" s="68" t="s">
        <v>135</v>
      </c>
      <c r="F98" s="69">
        <v>2</v>
      </c>
      <c r="G98" s="70">
        <v>1759.17</v>
      </c>
      <c r="H98" s="72">
        <f t="shared" si="7"/>
        <v>3518.34</v>
      </c>
      <c r="I98" s="32"/>
      <c r="K98" s="108"/>
      <c r="AMH98"/>
      <c r="AMI98"/>
      <c r="AMJ98"/>
    </row>
    <row r="99" spans="1:1024" s="13" customFormat="1" ht="40.5" customHeight="1">
      <c r="A99" s="73" t="s">
        <v>93</v>
      </c>
      <c r="B99" s="68" t="s">
        <v>7</v>
      </c>
      <c r="C99" s="68" t="s">
        <v>398</v>
      </c>
      <c r="D99" s="71" t="s">
        <v>399</v>
      </c>
      <c r="E99" s="68" t="s">
        <v>135</v>
      </c>
      <c r="F99" s="69">
        <v>2</v>
      </c>
      <c r="G99" s="105">
        <v>173.19</v>
      </c>
      <c r="H99" s="72">
        <f t="shared" si="7"/>
        <v>346.38</v>
      </c>
      <c r="I99" s="32"/>
      <c r="K99" s="108"/>
      <c r="AMH99"/>
      <c r="AMI99"/>
      <c r="AMJ99"/>
    </row>
    <row r="100" spans="1:1024" s="13" customFormat="1" ht="27" customHeight="1">
      <c r="A100" s="73" t="s">
        <v>94</v>
      </c>
      <c r="B100" s="68" t="s">
        <v>7</v>
      </c>
      <c r="C100" s="68" t="s">
        <v>400</v>
      </c>
      <c r="D100" s="71" t="s">
        <v>401</v>
      </c>
      <c r="E100" s="68" t="s">
        <v>135</v>
      </c>
      <c r="F100" s="69">
        <v>4</v>
      </c>
      <c r="G100" s="70">
        <v>165.15</v>
      </c>
      <c r="H100" s="72">
        <f t="shared" si="7"/>
        <v>660.6</v>
      </c>
      <c r="I100" s="32"/>
      <c r="K100" s="108"/>
      <c r="AMH100"/>
      <c r="AMI100"/>
      <c r="AMJ100"/>
    </row>
    <row r="101" spans="1:1024" s="13" customFormat="1" ht="15">
      <c r="A101" s="73" t="s">
        <v>95</v>
      </c>
      <c r="B101" s="68" t="s">
        <v>7</v>
      </c>
      <c r="C101" s="68" t="s">
        <v>281</v>
      </c>
      <c r="D101" s="67" t="s">
        <v>282</v>
      </c>
      <c r="E101" s="68" t="s">
        <v>135</v>
      </c>
      <c r="F101" s="69">
        <v>4</v>
      </c>
      <c r="G101" s="70">
        <v>58.5</v>
      </c>
      <c r="H101" s="72">
        <f t="shared" si="7"/>
        <v>234</v>
      </c>
      <c r="I101" s="32"/>
      <c r="K101" s="108"/>
      <c r="AMH101"/>
      <c r="AMI101"/>
      <c r="AMJ101"/>
    </row>
    <row r="102" spans="1:1024" s="13" customFormat="1" ht="15">
      <c r="A102" s="73" t="s">
        <v>97</v>
      </c>
      <c r="B102" s="68" t="s">
        <v>7</v>
      </c>
      <c r="C102" s="68" t="s">
        <v>283</v>
      </c>
      <c r="D102" s="67" t="s">
        <v>284</v>
      </c>
      <c r="E102" s="68" t="s">
        <v>135</v>
      </c>
      <c r="F102" s="69">
        <v>4</v>
      </c>
      <c r="G102" s="70">
        <v>48.33</v>
      </c>
      <c r="H102" s="72">
        <f t="shared" si="7"/>
        <v>193.32</v>
      </c>
      <c r="I102" s="32"/>
      <c r="K102" s="108"/>
      <c r="AMH102"/>
      <c r="AMI102"/>
      <c r="AMJ102"/>
    </row>
    <row r="103" spans="1:1024" s="13" customFormat="1" ht="25.5">
      <c r="A103" s="73" t="s">
        <v>102</v>
      </c>
      <c r="B103" s="68" t="s">
        <v>7</v>
      </c>
      <c r="C103" s="68" t="s">
        <v>285</v>
      </c>
      <c r="D103" s="67" t="s">
        <v>286</v>
      </c>
      <c r="E103" s="68" t="s">
        <v>135</v>
      </c>
      <c r="F103" s="69">
        <v>4</v>
      </c>
      <c r="G103" s="70">
        <v>162.15</v>
      </c>
      <c r="H103" s="72">
        <f t="shared" si="7"/>
        <v>648.6</v>
      </c>
      <c r="I103" s="32"/>
      <c r="K103" s="108"/>
      <c r="AMH103"/>
      <c r="AMI103"/>
      <c r="AMJ103"/>
    </row>
    <row r="104" spans="1:1024" s="13" customFormat="1" ht="15">
      <c r="A104" s="73" t="s">
        <v>103</v>
      </c>
      <c r="B104" s="68" t="s">
        <v>7</v>
      </c>
      <c r="C104" s="68" t="s">
        <v>407</v>
      </c>
      <c r="D104" s="67" t="s">
        <v>408</v>
      </c>
      <c r="E104" s="68" t="s">
        <v>135</v>
      </c>
      <c r="F104" s="69">
        <v>2</v>
      </c>
      <c r="G104" s="70">
        <v>108.78</v>
      </c>
      <c r="H104" s="72">
        <f t="shared" si="7"/>
        <v>217.56</v>
      </c>
      <c r="I104" s="32"/>
      <c r="K104" s="108"/>
      <c r="AMH104"/>
      <c r="AMI104"/>
      <c r="AMJ104"/>
    </row>
    <row r="105" spans="1:1024" s="13" customFormat="1" ht="27.6" customHeight="1">
      <c r="A105" s="73" t="s">
        <v>104</v>
      </c>
      <c r="B105" s="68" t="s">
        <v>7</v>
      </c>
      <c r="C105" s="68" t="s">
        <v>287</v>
      </c>
      <c r="D105" s="67" t="s">
        <v>288</v>
      </c>
      <c r="E105" s="68" t="s">
        <v>135</v>
      </c>
      <c r="F105" s="69">
        <v>6</v>
      </c>
      <c r="G105" s="70">
        <v>40.770000000000003</v>
      </c>
      <c r="H105" s="72">
        <f t="shared" si="7"/>
        <v>244.62</v>
      </c>
      <c r="I105" s="32"/>
      <c r="K105" s="108"/>
      <c r="AMH105"/>
      <c r="AMI105"/>
      <c r="AMJ105"/>
    </row>
    <row r="106" spans="1:1024" s="13" customFormat="1" ht="23.85" customHeight="1">
      <c r="A106" s="73" t="s">
        <v>107</v>
      </c>
      <c r="B106" s="74" t="s">
        <v>7</v>
      </c>
      <c r="C106" s="73" t="s">
        <v>289</v>
      </c>
      <c r="D106" s="67" t="s">
        <v>290</v>
      </c>
      <c r="E106" s="74" t="s">
        <v>135</v>
      </c>
      <c r="F106" s="69">
        <v>6</v>
      </c>
      <c r="G106" s="70">
        <v>29.7</v>
      </c>
      <c r="H106" s="72">
        <f t="shared" si="7"/>
        <v>178.2</v>
      </c>
      <c r="I106" s="32"/>
      <c r="K106" s="108"/>
      <c r="AMH106"/>
      <c r="AMI106"/>
      <c r="AMJ106"/>
    </row>
    <row r="107" spans="1:1024" s="13" customFormat="1" ht="23.85" customHeight="1">
      <c r="A107" s="73" t="s">
        <v>277</v>
      </c>
      <c r="B107" s="74" t="s">
        <v>7</v>
      </c>
      <c r="C107" s="73" t="s">
        <v>291</v>
      </c>
      <c r="D107" s="67" t="s">
        <v>292</v>
      </c>
      <c r="E107" s="74" t="s">
        <v>135</v>
      </c>
      <c r="F107" s="69">
        <v>6</v>
      </c>
      <c r="G107" s="70">
        <v>36.43</v>
      </c>
      <c r="H107" s="72">
        <f t="shared" si="7"/>
        <v>218.58</v>
      </c>
      <c r="I107" s="32"/>
      <c r="K107" s="108"/>
      <c r="AMH107"/>
      <c r="AMI107"/>
      <c r="AMJ107"/>
    </row>
    <row r="108" spans="1:1024" s="13" customFormat="1" ht="24.6" customHeight="1">
      <c r="A108" s="73" t="s">
        <v>278</v>
      </c>
      <c r="B108" s="74" t="s">
        <v>7</v>
      </c>
      <c r="C108" s="73" t="s">
        <v>99</v>
      </c>
      <c r="D108" s="67" t="s">
        <v>293</v>
      </c>
      <c r="E108" s="74" t="s">
        <v>135</v>
      </c>
      <c r="F108" s="69">
        <v>4</v>
      </c>
      <c r="G108" s="70">
        <v>79.790000000000006</v>
      </c>
      <c r="H108" s="72">
        <f t="shared" si="7"/>
        <v>319.16000000000003</v>
      </c>
      <c r="I108" s="32"/>
      <c r="K108" s="108"/>
      <c r="AMH108"/>
      <c r="AMI108"/>
      <c r="AMJ108"/>
    </row>
    <row r="109" spans="1:1024" s="13" customFormat="1" ht="23.85" customHeight="1">
      <c r="A109" s="73" t="s">
        <v>397</v>
      </c>
      <c r="B109" s="74" t="s">
        <v>7</v>
      </c>
      <c r="C109" s="73" t="s">
        <v>100</v>
      </c>
      <c r="D109" s="67" t="s">
        <v>101</v>
      </c>
      <c r="E109" s="74" t="s">
        <v>135</v>
      </c>
      <c r="F109" s="69">
        <v>4</v>
      </c>
      <c r="G109" s="70">
        <v>64.95</v>
      </c>
      <c r="H109" s="72">
        <f t="shared" si="7"/>
        <v>259.8</v>
      </c>
      <c r="I109" s="32"/>
      <c r="K109" s="108"/>
      <c r="AMH109"/>
      <c r="AMI109"/>
      <c r="AMJ109"/>
    </row>
    <row r="110" spans="1:1024" s="13" customFormat="1" ht="23.1" customHeight="1">
      <c r="A110" s="73" t="s">
        <v>402</v>
      </c>
      <c r="B110" s="74" t="s">
        <v>7</v>
      </c>
      <c r="C110" s="73" t="s">
        <v>98</v>
      </c>
      <c r="D110" s="67" t="s">
        <v>294</v>
      </c>
      <c r="E110" s="74" t="s">
        <v>135</v>
      </c>
      <c r="F110" s="69">
        <v>2</v>
      </c>
      <c r="G110" s="70">
        <v>81.77</v>
      </c>
      <c r="H110" s="72">
        <f t="shared" si="7"/>
        <v>163.54</v>
      </c>
      <c r="I110" s="32"/>
      <c r="K110" s="108"/>
      <c r="AMH110"/>
      <c r="AMI110"/>
      <c r="AMJ110"/>
    </row>
    <row r="111" spans="1:1024" s="13" customFormat="1" ht="25.5">
      <c r="A111" s="73" t="s">
        <v>403</v>
      </c>
      <c r="B111" s="68" t="s">
        <v>7</v>
      </c>
      <c r="C111" s="68" t="s">
        <v>295</v>
      </c>
      <c r="D111" s="71" t="s">
        <v>296</v>
      </c>
      <c r="E111" s="68" t="s">
        <v>119</v>
      </c>
      <c r="F111" s="69">
        <v>6.7</v>
      </c>
      <c r="G111" s="70">
        <v>197.64</v>
      </c>
      <c r="H111" s="72">
        <f t="shared" si="7"/>
        <v>1324.18</v>
      </c>
      <c r="I111" s="32"/>
      <c r="K111" s="108"/>
      <c r="AMH111"/>
      <c r="AMI111"/>
      <c r="AMJ111"/>
    </row>
    <row r="112" spans="1:1024" s="13" customFormat="1" ht="15">
      <c r="A112" s="73" t="s">
        <v>406</v>
      </c>
      <c r="B112" s="68" t="s">
        <v>7</v>
      </c>
      <c r="C112" s="68" t="s">
        <v>43</v>
      </c>
      <c r="D112" s="67" t="s">
        <v>44</v>
      </c>
      <c r="E112" s="68" t="s">
        <v>123</v>
      </c>
      <c r="F112" s="69">
        <v>19.5</v>
      </c>
      <c r="G112" s="70">
        <v>151.47999999999999</v>
      </c>
      <c r="H112" s="72">
        <f t="shared" si="7"/>
        <v>2953.86</v>
      </c>
      <c r="I112" s="32"/>
      <c r="K112" s="108"/>
      <c r="AMH112"/>
      <c r="AMI112"/>
      <c r="AMJ112"/>
    </row>
    <row r="113" spans="1:1024" s="13" customFormat="1" ht="15">
      <c r="A113" s="20">
        <v>5</v>
      </c>
      <c r="B113" s="21"/>
      <c r="C113" s="21"/>
      <c r="D113" s="22" t="s">
        <v>322</v>
      </c>
      <c r="E113" s="23"/>
      <c r="F113" s="23"/>
      <c r="G113" s="23"/>
      <c r="H113" s="24"/>
      <c r="I113" s="32"/>
      <c r="K113" s="108"/>
      <c r="AMH113"/>
      <c r="AMI113"/>
      <c r="AMJ113"/>
    </row>
    <row r="114" spans="1:1024" s="38" customFormat="1" ht="15">
      <c r="A114" s="33" t="s">
        <v>109</v>
      </c>
      <c r="B114" s="34"/>
      <c r="C114" s="34"/>
      <c r="D114" s="82" t="s">
        <v>323</v>
      </c>
      <c r="E114" s="35"/>
      <c r="F114" s="35"/>
      <c r="G114" s="35"/>
      <c r="H114" s="36"/>
      <c r="I114" s="37"/>
      <c r="K114" s="108"/>
      <c r="AMH114"/>
      <c r="AMI114"/>
      <c r="AMJ114"/>
    </row>
    <row r="115" spans="1:1024" s="13" customFormat="1" ht="15">
      <c r="A115" s="92" t="s">
        <v>297</v>
      </c>
      <c r="B115" s="85" t="s">
        <v>20</v>
      </c>
      <c r="C115" s="85">
        <v>10302</v>
      </c>
      <c r="D115" s="88" t="s">
        <v>324</v>
      </c>
      <c r="E115" s="85" t="s">
        <v>128</v>
      </c>
      <c r="F115" s="86">
        <v>112.33</v>
      </c>
      <c r="G115" s="87">
        <v>19.04</v>
      </c>
      <c r="H115" s="90">
        <f t="shared" ref="H115:H127" si="8">TRUNC(F115*G115,2)</f>
        <v>2138.7600000000002</v>
      </c>
      <c r="I115" s="32"/>
      <c r="K115" s="108"/>
      <c r="AMH115"/>
      <c r="AMI115"/>
      <c r="AMJ115"/>
    </row>
    <row r="116" spans="1:1024" s="13" customFormat="1" ht="15">
      <c r="A116" s="73" t="s">
        <v>298</v>
      </c>
      <c r="B116" s="68" t="s">
        <v>7</v>
      </c>
      <c r="C116" s="68" t="s">
        <v>325</v>
      </c>
      <c r="D116" s="67" t="s">
        <v>326</v>
      </c>
      <c r="E116" s="68" t="s">
        <v>119</v>
      </c>
      <c r="F116" s="69">
        <v>57.56</v>
      </c>
      <c r="G116" s="70">
        <v>1.69</v>
      </c>
      <c r="H116" s="72">
        <f t="shared" si="8"/>
        <v>97.27</v>
      </c>
      <c r="I116" s="32"/>
      <c r="K116" s="108"/>
      <c r="AMH116"/>
      <c r="AMI116"/>
      <c r="AMJ116"/>
    </row>
    <row r="117" spans="1:1024" s="13" customFormat="1" ht="17.45" customHeight="1">
      <c r="A117" s="73" t="s">
        <v>299</v>
      </c>
      <c r="B117" s="68" t="s">
        <v>7</v>
      </c>
      <c r="C117" s="68" t="s">
        <v>91</v>
      </c>
      <c r="D117" s="67" t="s">
        <v>92</v>
      </c>
      <c r="E117" s="68" t="s">
        <v>123</v>
      </c>
      <c r="F117" s="69">
        <v>100.77</v>
      </c>
      <c r="G117" s="70">
        <v>1.28</v>
      </c>
      <c r="H117" s="72">
        <f t="shared" si="8"/>
        <v>128.97999999999999</v>
      </c>
      <c r="I117" s="32"/>
      <c r="K117" s="108"/>
      <c r="AMH117"/>
      <c r="AMI117"/>
      <c r="AMJ117"/>
    </row>
    <row r="118" spans="1:1024" s="13" customFormat="1" ht="25.35" customHeight="1">
      <c r="A118" s="73" t="s">
        <v>300</v>
      </c>
      <c r="B118" s="68" t="s">
        <v>7</v>
      </c>
      <c r="C118" s="68" t="s">
        <v>327</v>
      </c>
      <c r="D118" s="67" t="s">
        <v>328</v>
      </c>
      <c r="E118" s="68" t="s">
        <v>128</v>
      </c>
      <c r="F118" s="69">
        <v>5.04</v>
      </c>
      <c r="G118" s="70">
        <v>61.08</v>
      </c>
      <c r="H118" s="72">
        <f t="shared" si="8"/>
        <v>307.83999999999997</v>
      </c>
      <c r="I118" s="32"/>
      <c r="K118" s="108"/>
      <c r="AMH118"/>
      <c r="AMI118"/>
      <c r="AMJ118"/>
    </row>
    <row r="119" spans="1:1024" s="13" customFormat="1" ht="26.1" customHeight="1">
      <c r="A119" s="92" t="s">
        <v>301</v>
      </c>
      <c r="B119" s="85" t="s">
        <v>20</v>
      </c>
      <c r="C119" s="85">
        <v>170180</v>
      </c>
      <c r="D119" s="84" t="s">
        <v>329</v>
      </c>
      <c r="E119" s="85" t="s">
        <v>123</v>
      </c>
      <c r="F119" s="86">
        <v>100.77</v>
      </c>
      <c r="G119" s="87">
        <v>1118.03</v>
      </c>
      <c r="H119" s="90">
        <f t="shared" si="8"/>
        <v>112663.88</v>
      </c>
      <c r="I119" s="32"/>
      <c r="K119" s="108"/>
      <c r="AMH119"/>
      <c r="AMI119"/>
      <c r="AMJ119"/>
    </row>
    <row r="120" spans="1:1024" s="13" customFormat="1" ht="15">
      <c r="A120" s="73" t="s">
        <v>302</v>
      </c>
      <c r="B120" s="68" t="s">
        <v>7</v>
      </c>
      <c r="C120" s="68" t="s">
        <v>305</v>
      </c>
      <c r="D120" s="71" t="s">
        <v>306</v>
      </c>
      <c r="E120" s="68" t="s">
        <v>173</v>
      </c>
      <c r="F120" s="69">
        <v>71.55</v>
      </c>
      <c r="G120" s="70">
        <v>11.52</v>
      </c>
      <c r="H120" s="72">
        <f t="shared" si="8"/>
        <v>824.25</v>
      </c>
      <c r="I120" s="32"/>
      <c r="K120" s="108"/>
      <c r="AMH120"/>
      <c r="AMI120"/>
      <c r="AMJ120"/>
    </row>
    <row r="121" spans="1:1024" s="13" customFormat="1" ht="15">
      <c r="A121" s="73" t="s">
        <v>303</v>
      </c>
      <c r="B121" s="68" t="s">
        <v>7</v>
      </c>
      <c r="C121" s="68" t="s">
        <v>307</v>
      </c>
      <c r="D121" s="71" t="s">
        <v>308</v>
      </c>
      <c r="E121" s="68" t="s">
        <v>128</v>
      </c>
      <c r="F121" s="69">
        <v>3.08</v>
      </c>
      <c r="G121" s="70">
        <v>534.14</v>
      </c>
      <c r="H121" s="72">
        <f t="shared" si="8"/>
        <v>1645.15</v>
      </c>
      <c r="I121" s="32"/>
      <c r="K121" s="108"/>
      <c r="AMH121"/>
      <c r="AMI121"/>
      <c r="AMJ121"/>
    </row>
    <row r="122" spans="1:1024" s="13" customFormat="1" ht="24.75" customHeight="1">
      <c r="A122" s="73" t="s">
        <v>304</v>
      </c>
      <c r="B122" s="68" t="s">
        <v>7</v>
      </c>
      <c r="C122" s="68" t="s">
        <v>309</v>
      </c>
      <c r="D122" s="71" t="s">
        <v>310</v>
      </c>
      <c r="E122" s="68" t="s">
        <v>128</v>
      </c>
      <c r="F122" s="69">
        <v>3.08</v>
      </c>
      <c r="G122" s="70">
        <v>124.98</v>
      </c>
      <c r="H122" s="72">
        <f t="shared" si="8"/>
        <v>384.93</v>
      </c>
      <c r="I122" s="32"/>
      <c r="K122" s="108"/>
      <c r="AMH122"/>
      <c r="AMI122"/>
      <c r="AMJ122"/>
    </row>
    <row r="123" spans="1:1024" s="13" customFormat="1" ht="29.85" customHeight="1">
      <c r="A123" s="73" t="s">
        <v>377</v>
      </c>
      <c r="B123" s="68" t="s">
        <v>7</v>
      </c>
      <c r="C123" s="68" t="s">
        <v>315</v>
      </c>
      <c r="D123" s="67" t="s">
        <v>316</v>
      </c>
      <c r="E123" s="68" t="s">
        <v>119</v>
      </c>
      <c r="F123" s="69">
        <v>8</v>
      </c>
      <c r="G123" s="70">
        <v>87.96</v>
      </c>
      <c r="H123" s="72">
        <f t="shared" si="8"/>
        <v>703.68</v>
      </c>
      <c r="I123" s="32"/>
      <c r="K123" s="108"/>
      <c r="AMH123"/>
      <c r="AMI123"/>
      <c r="AMJ123"/>
    </row>
    <row r="124" spans="1:1024" s="13" customFormat="1" ht="17.45" customHeight="1">
      <c r="A124" s="73" t="s">
        <v>378</v>
      </c>
      <c r="B124" s="68" t="s">
        <v>7</v>
      </c>
      <c r="C124" s="68" t="s">
        <v>317</v>
      </c>
      <c r="D124" s="67" t="s">
        <v>318</v>
      </c>
      <c r="E124" s="68" t="s">
        <v>128</v>
      </c>
      <c r="F124" s="69">
        <v>1</v>
      </c>
      <c r="G124" s="70">
        <v>1819</v>
      </c>
      <c r="H124" s="72">
        <f t="shared" si="8"/>
        <v>1819</v>
      </c>
      <c r="I124" s="32"/>
      <c r="K124" s="108"/>
      <c r="AMH124"/>
      <c r="AMI124"/>
      <c r="AMJ124"/>
    </row>
    <row r="125" spans="1:1024" s="13" customFormat="1" ht="16.149999999999999" customHeight="1">
      <c r="A125" s="73" t="s">
        <v>379</v>
      </c>
      <c r="B125" s="68" t="s">
        <v>7</v>
      </c>
      <c r="C125" s="68" t="s">
        <v>330</v>
      </c>
      <c r="D125" s="67" t="s">
        <v>331</v>
      </c>
      <c r="E125" s="68" t="s">
        <v>123</v>
      </c>
      <c r="F125" s="69">
        <v>40</v>
      </c>
      <c r="G125" s="70">
        <v>57.41</v>
      </c>
      <c r="H125" s="72">
        <f t="shared" si="8"/>
        <v>2296.4</v>
      </c>
      <c r="I125" s="32"/>
      <c r="K125" s="108"/>
      <c r="AMH125"/>
      <c r="AMI125"/>
      <c r="AMJ125"/>
    </row>
    <row r="126" spans="1:1024" s="13" customFormat="1" ht="25.5">
      <c r="A126" s="73" t="s">
        <v>380</v>
      </c>
      <c r="B126" s="68" t="s">
        <v>7</v>
      </c>
      <c r="C126" s="68" t="s">
        <v>332</v>
      </c>
      <c r="D126" s="67" t="s">
        <v>333</v>
      </c>
      <c r="E126" s="68" t="s">
        <v>123</v>
      </c>
      <c r="F126" s="69">
        <v>68.739999999999995</v>
      </c>
      <c r="G126" s="70">
        <v>800.25</v>
      </c>
      <c r="H126" s="72">
        <f t="shared" si="8"/>
        <v>55009.18</v>
      </c>
      <c r="I126" s="32"/>
      <c r="K126" s="108"/>
      <c r="AMH126"/>
      <c r="AMI126"/>
      <c r="AMJ126"/>
    </row>
    <row r="127" spans="1:1024" s="13" customFormat="1" ht="24" customHeight="1">
      <c r="A127" s="73" t="s">
        <v>381</v>
      </c>
      <c r="B127" s="74" t="s">
        <v>7</v>
      </c>
      <c r="C127" s="74" t="s">
        <v>334</v>
      </c>
      <c r="D127" s="79" t="s">
        <v>335</v>
      </c>
      <c r="E127" s="68" t="s">
        <v>123</v>
      </c>
      <c r="F127" s="69">
        <v>21.71</v>
      </c>
      <c r="G127" s="70">
        <v>909</v>
      </c>
      <c r="H127" s="72">
        <f t="shared" si="8"/>
        <v>19734.39</v>
      </c>
      <c r="I127" s="32"/>
      <c r="K127" s="108"/>
      <c r="AMH127"/>
      <c r="AMI127"/>
      <c r="AMJ127"/>
    </row>
    <row r="128" spans="1:1024" s="38" customFormat="1" ht="15">
      <c r="A128" s="33" t="s">
        <v>110</v>
      </c>
      <c r="B128" s="34"/>
      <c r="C128" s="34"/>
      <c r="D128" s="82" t="s">
        <v>336</v>
      </c>
      <c r="E128" s="35"/>
      <c r="F128" s="35"/>
      <c r="G128" s="35"/>
      <c r="H128" s="36"/>
      <c r="I128" s="37"/>
      <c r="K128" s="108"/>
      <c r="AMH128"/>
      <c r="AMI128"/>
      <c r="AMJ128"/>
    </row>
    <row r="129" spans="1:1024" s="44" customFormat="1" ht="15">
      <c r="A129" s="73" t="s">
        <v>311</v>
      </c>
      <c r="B129" s="74" t="s">
        <v>7</v>
      </c>
      <c r="C129" s="73" t="s">
        <v>337</v>
      </c>
      <c r="D129" s="79" t="s">
        <v>338</v>
      </c>
      <c r="E129" s="74" t="s">
        <v>119</v>
      </c>
      <c r="F129" s="69">
        <v>28.18</v>
      </c>
      <c r="G129" s="70">
        <v>218.99</v>
      </c>
      <c r="H129" s="72">
        <f t="shared" ref="H129:H131" si="9">TRUNC(F129*G129,2)</f>
        <v>6171.13</v>
      </c>
      <c r="I129" s="43"/>
      <c r="K129" s="108"/>
      <c r="AMH129"/>
      <c r="AMI129"/>
      <c r="AMJ129"/>
    </row>
    <row r="130" spans="1:1024" s="44" customFormat="1" ht="38.25">
      <c r="A130" s="73" t="s">
        <v>312</v>
      </c>
      <c r="B130" s="74" t="s">
        <v>7</v>
      </c>
      <c r="C130" s="73" t="s">
        <v>339</v>
      </c>
      <c r="D130" s="79" t="s">
        <v>340</v>
      </c>
      <c r="E130" s="74" t="s">
        <v>119</v>
      </c>
      <c r="F130" s="69">
        <v>172.51</v>
      </c>
      <c r="G130" s="70">
        <v>120.69</v>
      </c>
      <c r="H130" s="72">
        <f t="shared" si="9"/>
        <v>20820.23</v>
      </c>
      <c r="I130" s="43"/>
      <c r="K130" s="108"/>
      <c r="AMH130"/>
      <c r="AMI130"/>
      <c r="AMJ130"/>
    </row>
    <row r="131" spans="1:1024" s="44" customFormat="1" ht="25.5">
      <c r="A131" s="73" t="s">
        <v>313</v>
      </c>
      <c r="B131" s="74" t="s">
        <v>7</v>
      </c>
      <c r="C131" s="73" t="s">
        <v>327</v>
      </c>
      <c r="D131" s="79" t="s">
        <v>328</v>
      </c>
      <c r="E131" s="74" t="s">
        <v>128</v>
      </c>
      <c r="F131" s="69">
        <v>1.76</v>
      </c>
      <c r="G131" s="70">
        <v>61.08</v>
      </c>
      <c r="H131" s="72">
        <f t="shared" si="9"/>
        <v>107.5</v>
      </c>
      <c r="I131" s="43"/>
      <c r="K131" s="108"/>
      <c r="AMH131"/>
      <c r="AMI131"/>
      <c r="AMJ131"/>
    </row>
    <row r="132" spans="1:1024" s="44" customFormat="1" ht="25.5">
      <c r="A132" s="92" t="s">
        <v>314</v>
      </c>
      <c r="B132" s="93" t="s">
        <v>20</v>
      </c>
      <c r="C132" s="92" t="s">
        <v>341</v>
      </c>
      <c r="D132" s="88" t="s">
        <v>342</v>
      </c>
      <c r="E132" s="93" t="s">
        <v>123</v>
      </c>
      <c r="F132" s="86">
        <v>11.03</v>
      </c>
      <c r="G132" s="87">
        <v>181.44</v>
      </c>
      <c r="H132" s="90">
        <f>TRUNC(F132*G132,2)</f>
        <v>2001.28</v>
      </c>
      <c r="I132" s="43"/>
      <c r="K132" s="108"/>
      <c r="AMH132"/>
      <c r="AMI132"/>
      <c r="AMJ132"/>
    </row>
    <row r="133" spans="1:1024" s="44" customFormat="1" ht="25.5">
      <c r="A133" s="92" t="s">
        <v>389</v>
      </c>
      <c r="B133" s="93" t="s">
        <v>20</v>
      </c>
      <c r="C133" s="92" t="s">
        <v>343</v>
      </c>
      <c r="D133" s="88" t="s">
        <v>344</v>
      </c>
      <c r="E133" s="93" t="s">
        <v>123</v>
      </c>
      <c r="F133" s="86">
        <v>11.03</v>
      </c>
      <c r="G133" s="87">
        <v>86.73</v>
      </c>
      <c r="H133" s="90">
        <f>TRUNC(F133*G133,2)</f>
        <v>956.63</v>
      </c>
      <c r="I133" s="43"/>
      <c r="K133" s="108"/>
      <c r="AMH133"/>
      <c r="AMI133"/>
      <c r="AMJ133"/>
    </row>
    <row r="134" spans="1:1024" s="44" customFormat="1" ht="25.5">
      <c r="A134" s="73" t="s">
        <v>390</v>
      </c>
      <c r="B134" s="74" t="s">
        <v>7</v>
      </c>
      <c r="C134" s="73" t="s">
        <v>345</v>
      </c>
      <c r="D134" s="71" t="s">
        <v>346</v>
      </c>
      <c r="E134" s="74" t="s">
        <v>123</v>
      </c>
      <c r="F134" s="69">
        <v>10</v>
      </c>
      <c r="G134" s="70">
        <v>105.84</v>
      </c>
      <c r="H134" s="72">
        <f>TRUNC(F134*G134,2)</f>
        <v>1058.4000000000001</v>
      </c>
      <c r="I134" s="43"/>
      <c r="K134" s="108"/>
      <c r="AMH134"/>
      <c r="AMI134"/>
      <c r="AMJ134"/>
    </row>
    <row r="135" spans="1:1024" s="44" customFormat="1" ht="51">
      <c r="A135" s="92" t="s">
        <v>391</v>
      </c>
      <c r="B135" s="93" t="s">
        <v>14</v>
      </c>
      <c r="C135" s="93" t="s">
        <v>347</v>
      </c>
      <c r="D135" s="88" t="s">
        <v>348</v>
      </c>
      <c r="E135" s="85" t="s">
        <v>135</v>
      </c>
      <c r="F135" s="86">
        <v>1</v>
      </c>
      <c r="G135" s="104">
        <v>578.28</v>
      </c>
      <c r="H135" s="90">
        <f>TRUNC(F135*G135,2)</f>
        <v>578.28</v>
      </c>
      <c r="I135" s="43"/>
      <c r="K135" s="108"/>
      <c r="AMH135"/>
      <c r="AMI135"/>
      <c r="AMJ135"/>
    </row>
    <row r="136" spans="1:1024" s="38" customFormat="1" ht="15">
      <c r="A136" s="33" t="s">
        <v>111</v>
      </c>
      <c r="B136" s="34"/>
      <c r="C136" s="34"/>
      <c r="D136" s="82" t="s">
        <v>267</v>
      </c>
      <c r="E136" s="35"/>
      <c r="F136" s="35"/>
      <c r="G136" s="35"/>
      <c r="H136" s="36"/>
      <c r="I136" s="37"/>
      <c r="K136" s="108"/>
      <c r="AMH136"/>
      <c r="AMI136"/>
      <c r="AMJ136"/>
    </row>
    <row r="137" spans="1:1024" s="13" customFormat="1" ht="25.5">
      <c r="A137" s="73" t="s">
        <v>319</v>
      </c>
      <c r="B137" s="68" t="s">
        <v>7</v>
      </c>
      <c r="C137" s="68" t="s">
        <v>349</v>
      </c>
      <c r="D137" s="67" t="s">
        <v>350</v>
      </c>
      <c r="E137" s="68" t="s">
        <v>135</v>
      </c>
      <c r="F137" s="69">
        <v>3</v>
      </c>
      <c r="G137" s="70">
        <v>1111.06</v>
      </c>
      <c r="H137" s="72">
        <f t="shared" ref="H137:H145" si="10">TRUNC(F137*G137,2)</f>
        <v>3333.18</v>
      </c>
      <c r="I137" s="32"/>
      <c r="K137" s="108"/>
      <c r="AMH137"/>
      <c r="AMI137"/>
      <c r="AMJ137"/>
    </row>
    <row r="138" spans="1:1024" s="13" customFormat="1" ht="25.35" customHeight="1">
      <c r="A138" s="73" t="s">
        <v>320</v>
      </c>
      <c r="B138" s="74" t="s">
        <v>7</v>
      </c>
      <c r="C138" s="73" t="s">
        <v>351</v>
      </c>
      <c r="D138" s="67" t="s">
        <v>352</v>
      </c>
      <c r="E138" s="74" t="s">
        <v>135</v>
      </c>
      <c r="F138" s="69">
        <v>3</v>
      </c>
      <c r="G138" s="70">
        <v>130.03</v>
      </c>
      <c r="H138" s="72">
        <f t="shared" si="10"/>
        <v>390.09</v>
      </c>
      <c r="I138" s="32"/>
      <c r="K138" s="108"/>
      <c r="AMH138"/>
      <c r="AMI138"/>
      <c r="AMJ138"/>
    </row>
    <row r="139" spans="1:1024" s="13" customFormat="1" ht="38.25">
      <c r="A139" s="73" t="s">
        <v>321</v>
      </c>
      <c r="B139" s="74" t="s">
        <v>7</v>
      </c>
      <c r="C139" s="73" t="s">
        <v>353</v>
      </c>
      <c r="D139" s="71" t="s">
        <v>354</v>
      </c>
      <c r="E139" s="74" t="s">
        <v>135</v>
      </c>
      <c r="F139" s="77">
        <v>7</v>
      </c>
      <c r="G139" s="78">
        <v>1388.52</v>
      </c>
      <c r="H139" s="72">
        <f t="shared" si="10"/>
        <v>9719.64</v>
      </c>
      <c r="I139" s="32"/>
      <c r="K139" s="108"/>
      <c r="AMH139"/>
      <c r="AMI139"/>
      <c r="AMJ139"/>
    </row>
    <row r="140" spans="1:1024" s="13" customFormat="1" ht="25.15" customHeight="1">
      <c r="A140" s="73" t="s">
        <v>382</v>
      </c>
      <c r="B140" s="74" t="s">
        <v>7</v>
      </c>
      <c r="C140" s="74" t="s">
        <v>36</v>
      </c>
      <c r="D140" s="75" t="s">
        <v>355</v>
      </c>
      <c r="E140" s="68" t="s">
        <v>135</v>
      </c>
      <c r="F140" s="76">
        <v>2</v>
      </c>
      <c r="G140" s="72">
        <v>984.58</v>
      </c>
      <c r="H140" s="72">
        <f t="shared" si="10"/>
        <v>1969.16</v>
      </c>
      <c r="I140" s="32"/>
      <c r="K140" s="108"/>
      <c r="AMH140"/>
      <c r="AMI140"/>
      <c r="AMJ140"/>
    </row>
    <row r="141" spans="1:1024" s="13" customFormat="1" ht="16.899999999999999" customHeight="1">
      <c r="A141" s="73" t="s">
        <v>383</v>
      </c>
      <c r="B141" s="68" t="s">
        <v>7</v>
      </c>
      <c r="C141" s="68" t="s">
        <v>356</v>
      </c>
      <c r="D141" s="67" t="s">
        <v>357</v>
      </c>
      <c r="E141" s="68" t="s">
        <v>135</v>
      </c>
      <c r="F141" s="69">
        <v>2</v>
      </c>
      <c r="G141" s="70">
        <v>87.34</v>
      </c>
      <c r="H141" s="72">
        <f t="shared" si="10"/>
        <v>174.68</v>
      </c>
      <c r="I141" s="32"/>
      <c r="K141" s="108"/>
      <c r="AMH141"/>
      <c r="AMI141"/>
      <c r="AMJ141"/>
    </row>
    <row r="142" spans="1:1024" s="13" customFormat="1" ht="17.45" customHeight="1">
      <c r="A142" s="73" t="s">
        <v>384</v>
      </c>
      <c r="B142" s="68" t="s">
        <v>7</v>
      </c>
      <c r="C142" s="68" t="s">
        <v>358</v>
      </c>
      <c r="D142" s="67" t="s">
        <v>359</v>
      </c>
      <c r="E142" s="68" t="s">
        <v>135</v>
      </c>
      <c r="F142" s="69">
        <v>4</v>
      </c>
      <c r="G142" s="70">
        <v>292.73</v>
      </c>
      <c r="H142" s="72">
        <f t="shared" si="10"/>
        <v>1170.92</v>
      </c>
      <c r="I142" s="32"/>
      <c r="K142" s="108"/>
      <c r="AMH142"/>
      <c r="AMI142"/>
      <c r="AMJ142"/>
    </row>
    <row r="143" spans="1:1024" s="13" customFormat="1" ht="24.6" customHeight="1">
      <c r="A143" s="73" t="s">
        <v>385</v>
      </c>
      <c r="B143" s="68" t="s">
        <v>7</v>
      </c>
      <c r="C143" s="68" t="s">
        <v>360</v>
      </c>
      <c r="D143" s="67" t="s">
        <v>361</v>
      </c>
      <c r="E143" s="68" t="s">
        <v>135</v>
      </c>
      <c r="F143" s="69">
        <v>4</v>
      </c>
      <c r="G143" s="70">
        <v>37.6</v>
      </c>
      <c r="H143" s="72">
        <f t="shared" si="10"/>
        <v>150.4</v>
      </c>
      <c r="I143" s="32"/>
      <c r="K143" s="108"/>
      <c r="AMH143"/>
      <c r="AMI143"/>
      <c r="AMJ143"/>
    </row>
    <row r="144" spans="1:1024" s="13" customFormat="1" ht="15">
      <c r="A144" s="73" t="s">
        <v>386</v>
      </c>
      <c r="B144" s="74" t="s">
        <v>7</v>
      </c>
      <c r="C144" s="74" t="s">
        <v>362</v>
      </c>
      <c r="D144" s="71" t="s">
        <v>363</v>
      </c>
      <c r="E144" s="68" t="s">
        <v>135</v>
      </c>
      <c r="F144" s="69">
        <v>4</v>
      </c>
      <c r="G144" s="70">
        <v>45.45</v>
      </c>
      <c r="H144" s="72">
        <f t="shared" si="10"/>
        <v>181.8</v>
      </c>
      <c r="I144" s="32"/>
      <c r="K144" s="108"/>
      <c r="AMH144"/>
      <c r="AMI144"/>
      <c r="AMJ144"/>
    </row>
    <row r="145" spans="1:1024" s="13" customFormat="1" ht="25.5">
      <c r="A145" s="73" t="s">
        <v>387</v>
      </c>
      <c r="B145" s="74" t="s">
        <v>7</v>
      </c>
      <c r="C145" s="74" t="s">
        <v>238</v>
      </c>
      <c r="D145" s="71" t="s">
        <v>239</v>
      </c>
      <c r="E145" s="68" t="s">
        <v>123</v>
      </c>
      <c r="F145" s="76">
        <v>450</v>
      </c>
      <c r="G145" s="72">
        <v>3.02</v>
      </c>
      <c r="H145" s="72">
        <f t="shared" si="10"/>
        <v>1359</v>
      </c>
      <c r="I145" s="32"/>
      <c r="K145" s="108"/>
      <c r="AMH145"/>
      <c r="AMI145"/>
      <c r="AMJ145"/>
    </row>
    <row r="146" spans="1:1024" s="44" customFormat="1" ht="25.5">
      <c r="A146" s="73" t="s">
        <v>388</v>
      </c>
      <c r="B146" s="74" t="s">
        <v>7</v>
      </c>
      <c r="C146" s="74" t="s">
        <v>240</v>
      </c>
      <c r="D146" s="67" t="s">
        <v>241</v>
      </c>
      <c r="E146" s="68" t="s">
        <v>123</v>
      </c>
      <c r="F146" s="69">
        <v>15</v>
      </c>
      <c r="G146" s="70">
        <v>4.0599999999999996</v>
      </c>
      <c r="H146" s="72">
        <f>TRUNC(F146*G146,2)</f>
        <v>60.9</v>
      </c>
      <c r="I146" s="43"/>
      <c r="K146" s="108"/>
      <c r="AMH146"/>
      <c r="AMI146"/>
      <c r="AMJ146"/>
    </row>
    <row r="147" spans="1:1024" s="44" customFormat="1" ht="38.25">
      <c r="A147" s="92" t="s">
        <v>392</v>
      </c>
      <c r="B147" s="85" t="s">
        <v>14</v>
      </c>
      <c r="C147" s="85" t="s">
        <v>364</v>
      </c>
      <c r="D147" s="84" t="s">
        <v>365</v>
      </c>
      <c r="E147" s="85" t="s">
        <v>135</v>
      </c>
      <c r="F147" s="86">
        <v>8</v>
      </c>
      <c r="G147" s="104">
        <v>216.46</v>
      </c>
      <c r="H147" s="90">
        <f>TRUNC(F147*G147,2)</f>
        <v>1731.68</v>
      </c>
      <c r="I147" s="43"/>
      <c r="K147" s="108"/>
      <c r="AMH147"/>
      <c r="AMI147"/>
      <c r="AMJ147"/>
    </row>
    <row r="148" spans="1:1024" s="44" customFormat="1" ht="25.5">
      <c r="A148" s="73" t="s">
        <v>393</v>
      </c>
      <c r="B148" s="74" t="s">
        <v>7</v>
      </c>
      <c r="C148" s="74" t="s">
        <v>366</v>
      </c>
      <c r="D148" s="71" t="s">
        <v>367</v>
      </c>
      <c r="E148" s="68" t="s">
        <v>123</v>
      </c>
      <c r="F148" s="76">
        <v>220</v>
      </c>
      <c r="G148" s="72">
        <v>8.8699999999999992</v>
      </c>
      <c r="H148" s="72">
        <f>TRUNC(F148*G148,2)</f>
        <v>1951.4</v>
      </c>
      <c r="I148" s="43"/>
      <c r="K148" s="108"/>
      <c r="AMH148"/>
      <c r="AMI148"/>
      <c r="AMJ148"/>
    </row>
    <row r="149" spans="1:1024" s="13" customFormat="1" ht="30" customHeight="1">
      <c r="A149" s="73" t="s">
        <v>394</v>
      </c>
      <c r="B149" s="74" t="s">
        <v>7</v>
      </c>
      <c r="C149" s="80" t="s">
        <v>230</v>
      </c>
      <c r="D149" s="67" t="s">
        <v>231</v>
      </c>
      <c r="E149" s="81" t="s">
        <v>135</v>
      </c>
      <c r="F149" s="77">
        <v>6</v>
      </c>
      <c r="G149" s="78">
        <v>103.56</v>
      </c>
      <c r="H149" s="72">
        <f t="shared" ref="H149" si="11">TRUNC(F149*G149,2)</f>
        <v>621.36</v>
      </c>
      <c r="I149" s="32"/>
      <c r="K149" s="108"/>
      <c r="AMH149"/>
      <c r="AMI149"/>
      <c r="AMJ149"/>
    </row>
    <row r="150" spans="1:1024" s="31" customFormat="1" ht="15.75" thickBot="1">
      <c r="A150" s="45"/>
      <c r="B150" s="46"/>
      <c r="C150" s="46"/>
      <c r="D150" s="47" t="s">
        <v>373</v>
      </c>
      <c r="E150" s="48"/>
      <c r="F150" s="49"/>
      <c r="G150" s="49"/>
      <c r="H150" s="83">
        <f>SUM(H13:H149)</f>
        <v>450131.36000000016</v>
      </c>
      <c r="I150" s="30"/>
      <c r="AMH150"/>
      <c r="AMI150"/>
      <c r="AMJ150"/>
    </row>
    <row r="151" spans="1:1024" s="31" customFormat="1" ht="15">
      <c r="A151" s="45"/>
      <c r="B151" s="46"/>
      <c r="C151" s="46"/>
      <c r="D151" s="98" t="s">
        <v>369</v>
      </c>
      <c r="E151" s="99">
        <v>0.25</v>
      </c>
      <c r="F151" s="100"/>
      <c r="G151" s="100"/>
      <c r="H151" s="101">
        <f>H150*E151</f>
        <v>112532.84000000004</v>
      </c>
      <c r="I151" s="30"/>
      <c r="AMH151"/>
      <c r="AMI151"/>
      <c r="AMJ151"/>
    </row>
    <row r="152" spans="1:1024" s="31" customFormat="1" ht="15">
      <c r="A152" s="50"/>
      <c r="B152" s="51"/>
      <c r="C152" s="51"/>
      <c r="D152" s="52" t="s">
        <v>374</v>
      </c>
      <c r="E152" s="53"/>
      <c r="F152" s="54"/>
      <c r="G152" s="54"/>
      <c r="H152" s="55">
        <f>SUM(H150,H151)</f>
        <v>562664.20000000019</v>
      </c>
      <c r="I152" s="30"/>
      <c r="AMH152"/>
      <c r="AMI152"/>
      <c r="AMJ152"/>
    </row>
    <row r="153" spans="1:1024">
      <c r="F153" s="7"/>
      <c r="G153" s="8"/>
      <c r="H153" s="9"/>
    </row>
    <row r="154" spans="1:1024">
      <c r="A154" s="56"/>
      <c r="B154" s="56"/>
      <c r="C154" s="190" t="s">
        <v>412</v>
      </c>
      <c r="D154" s="190"/>
      <c r="E154" s="190"/>
      <c r="F154" s="190"/>
      <c r="G154" s="190"/>
      <c r="H154" s="58"/>
      <c r="I154" s="41"/>
      <c r="J154" s="59"/>
      <c r="K154" s="41"/>
      <c r="L154" s="42"/>
      <c r="M154" s="42"/>
      <c r="N154" s="42"/>
      <c r="O154" s="42"/>
      <c r="P154" s="42"/>
      <c r="Q154" s="42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</row>
    <row r="155" spans="1:1024">
      <c r="A155" s="56"/>
      <c r="B155" s="56"/>
      <c r="C155" s="57"/>
      <c r="D155" s="57"/>
      <c r="E155" s="57"/>
      <c r="F155" s="57"/>
      <c r="G155" s="60"/>
      <c r="H155" s="58"/>
      <c r="I155" s="41"/>
      <c r="J155" s="59"/>
      <c r="K155" s="41"/>
      <c r="L155" s="42"/>
      <c r="M155" s="42"/>
      <c r="N155" s="42"/>
      <c r="O155" s="42"/>
      <c r="P155" s="42"/>
      <c r="Q155" s="42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</row>
    <row r="156" spans="1:1024">
      <c r="A156" s="56"/>
      <c r="B156" s="56"/>
      <c r="C156" s="57"/>
      <c r="D156" s="57"/>
      <c r="E156" s="57"/>
      <c r="F156" s="57"/>
      <c r="G156" s="60"/>
      <c r="H156" s="58"/>
      <c r="I156" s="41"/>
      <c r="J156" s="59"/>
      <c r="K156" s="41"/>
      <c r="L156" s="42"/>
      <c r="M156" s="42"/>
      <c r="N156" s="42"/>
      <c r="O156" s="42"/>
      <c r="P156" s="42"/>
      <c r="Q156" s="42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</row>
    <row r="157" spans="1:1024" ht="12.75">
      <c r="A157" s="56"/>
      <c r="B157" s="56"/>
      <c r="C157"/>
      <c r="D157"/>
      <c r="E157"/>
      <c r="F157"/>
      <c r="G157" s="61"/>
      <c r="H157" s="58"/>
      <c r="I157" s="41"/>
      <c r="J157" s="59"/>
      <c r="K157" s="41"/>
      <c r="L157" s="42"/>
      <c r="M157" s="42"/>
      <c r="N157" s="42"/>
      <c r="O157" s="42"/>
      <c r="P157" s="42"/>
      <c r="Q157" s="42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</row>
    <row r="158" spans="1:1024" ht="15.75">
      <c r="A158" s="56"/>
      <c r="B158" s="56"/>
      <c r="C158" s="183" t="s">
        <v>368</v>
      </c>
      <c r="D158" s="183"/>
      <c r="E158" s="183"/>
      <c r="F158" s="183"/>
      <c r="G158" s="183"/>
      <c r="H158" s="58"/>
      <c r="I158" s="41"/>
      <c r="J158" s="59"/>
      <c r="K158" s="41"/>
      <c r="L158" s="42"/>
      <c r="M158" s="42"/>
      <c r="N158" s="42"/>
      <c r="O158" s="42"/>
      <c r="P158" s="42"/>
      <c r="Q158" s="42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</row>
    <row r="159" spans="1:1024" ht="15">
      <c r="A159" s="56"/>
      <c r="B159" s="56"/>
      <c r="C159" s="184" t="s">
        <v>108</v>
      </c>
      <c r="D159" s="184"/>
      <c r="E159" s="184"/>
      <c r="F159" s="184"/>
      <c r="G159" s="184"/>
      <c r="H159" s="58"/>
      <c r="I159" s="41"/>
      <c r="J159" s="59"/>
      <c r="K159" s="41"/>
      <c r="L159" s="42"/>
      <c r="M159" s="42"/>
      <c r="N159" s="42"/>
      <c r="O159" s="42"/>
      <c r="P159" s="42"/>
      <c r="Q159" s="42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</row>
    <row r="160" spans="1:1024" ht="15">
      <c r="A160" s="56"/>
      <c r="B160" s="56"/>
      <c r="C160" s="184" t="s">
        <v>376</v>
      </c>
      <c r="D160" s="184"/>
      <c r="E160" s="184"/>
      <c r="F160" s="184"/>
      <c r="G160" s="184"/>
      <c r="H160" s="58"/>
      <c r="I160" s="41"/>
      <c r="J160" s="59"/>
      <c r="K160" s="41"/>
      <c r="L160" s="42"/>
      <c r="M160" s="42"/>
      <c r="N160" s="42"/>
      <c r="O160" s="42"/>
      <c r="P160" s="42"/>
      <c r="Q160" s="42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</row>
    <row r="161" spans="1:1024" ht="15">
      <c r="A161" s="56"/>
      <c r="B161" s="56"/>
      <c r="C161" s="184" t="s">
        <v>375</v>
      </c>
      <c r="D161" s="184"/>
      <c r="E161" s="184"/>
      <c r="F161" s="184"/>
      <c r="G161" s="184"/>
      <c r="H161" s="58"/>
      <c r="I161" s="41"/>
      <c r="J161" s="59"/>
      <c r="K161" s="41"/>
      <c r="L161" s="42"/>
      <c r="M161" s="42"/>
      <c r="N161" s="42"/>
      <c r="O161" s="42"/>
      <c r="P161" s="42"/>
      <c r="Q161" s="42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</row>
    <row r="162" spans="1:1024" s="66" customFormat="1">
      <c r="A162" s="62"/>
      <c r="B162" s="62"/>
      <c r="C162" s="62"/>
      <c r="D162" s="63"/>
      <c r="E162" s="62"/>
      <c r="F162" s="64"/>
      <c r="G162" s="65"/>
      <c r="H162" s="5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AMH162"/>
      <c r="AMI162"/>
      <c r="AMJ162"/>
    </row>
    <row r="166" spans="1:1024" ht="15">
      <c r="B166" s="102"/>
    </row>
    <row r="167" spans="1:1024" ht="15.75">
      <c r="C167" s="183" t="s">
        <v>409</v>
      </c>
      <c r="D167" s="183"/>
      <c r="E167" s="183"/>
      <c r="F167" s="183"/>
      <c r="G167" s="183"/>
    </row>
    <row r="168" spans="1:1024" ht="15">
      <c r="C168" s="184" t="s">
        <v>410</v>
      </c>
      <c r="D168" s="184"/>
      <c r="E168" s="184"/>
      <c r="F168" s="184"/>
      <c r="G168" s="184"/>
    </row>
  </sheetData>
  <mergeCells count="15">
    <mergeCell ref="C167:G167"/>
    <mergeCell ref="C168:G168"/>
    <mergeCell ref="A1:H1"/>
    <mergeCell ref="A4:H4"/>
    <mergeCell ref="A5:D5"/>
    <mergeCell ref="A6:D6"/>
    <mergeCell ref="A7:D7"/>
    <mergeCell ref="C159:G159"/>
    <mergeCell ref="C160:G160"/>
    <mergeCell ref="C161:G161"/>
    <mergeCell ref="A8:D8"/>
    <mergeCell ref="A9:D9"/>
    <mergeCell ref="E10:H10"/>
    <mergeCell ref="C154:G154"/>
    <mergeCell ref="C158:G158"/>
  </mergeCells>
  <phoneticPr fontId="23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79" firstPageNumber="0" orientation="landscape" horizontalDpi="300" verticalDpi="3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7C4C-8342-4729-A87D-A2D816949681}">
  <dimension ref="A1:M48"/>
  <sheetViews>
    <sheetView topLeftCell="A7" zoomScale="80" zoomScaleNormal="80" zoomScaleSheetLayoutView="100" workbookViewId="0">
      <selection activeCell="L40" sqref="L40"/>
    </sheetView>
  </sheetViews>
  <sheetFormatPr defaultColWidth="12.5703125" defaultRowHeight="14.25"/>
  <cols>
    <col min="1" max="1" width="5.85546875" style="173" customWidth="1"/>
    <col min="2" max="2" width="35.5703125" style="173" customWidth="1"/>
    <col min="3" max="3" width="18.140625" style="173" customWidth="1"/>
    <col min="4" max="4" width="18" style="173" customWidth="1"/>
    <col min="5" max="5" width="18.140625" style="173" customWidth="1"/>
    <col min="6" max="8" width="18.7109375" style="173" customWidth="1"/>
    <col min="9" max="9" width="18.42578125" style="173" customWidth="1"/>
    <col min="10" max="11" width="18.42578125" style="173" hidden="1" customWidth="1"/>
    <col min="12" max="12" width="16.5703125" style="173" customWidth="1"/>
    <col min="13" max="13" width="18.140625" style="173" customWidth="1"/>
    <col min="14" max="256" width="12.5703125" style="173"/>
    <col min="257" max="257" width="5.85546875" style="173" customWidth="1"/>
    <col min="258" max="258" width="35.5703125" style="173" customWidth="1"/>
    <col min="259" max="259" width="18.140625" style="173" customWidth="1"/>
    <col min="260" max="260" width="18" style="173" customWidth="1"/>
    <col min="261" max="261" width="18.140625" style="173" customWidth="1"/>
    <col min="262" max="264" width="18.7109375" style="173" customWidth="1"/>
    <col min="265" max="265" width="18.42578125" style="173" customWidth="1"/>
    <col min="266" max="267" width="0" style="173" hidden="1" customWidth="1"/>
    <col min="268" max="268" width="16.5703125" style="173" customWidth="1"/>
    <col min="269" max="269" width="18.140625" style="173" customWidth="1"/>
    <col min="270" max="512" width="12.5703125" style="173"/>
    <col min="513" max="513" width="5.85546875" style="173" customWidth="1"/>
    <col min="514" max="514" width="35.5703125" style="173" customWidth="1"/>
    <col min="515" max="515" width="18.140625" style="173" customWidth="1"/>
    <col min="516" max="516" width="18" style="173" customWidth="1"/>
    <col min="517" max="517" width="18.140625" style="173" customWidth="1"/>
    <col min="518" max="520" width="18.7109375" style="173" customWidth="1"/>
    <col min="521" max="521" width="18.42578125" style="173" customWidth="1"/>
    <col min="522" max="523" width="0" style="173" hidden="1" customWidth="1"/>
    <col min="524" max="524" width="16.5703125" style="173" customWidth="1"/>
    <col min="525" max="525" width="18.140625" style="173" customWidth="1"/>
    <col min="526" max="768" width="12.5703125" style="173"/>
    <col min="769" max="769" width="5.85546875" style="173" customWidth="1"/>
    <col min="770" max="770" width="35.5703125" style="173" customWidth="1"/>
    <col min="771" max="771" width="18.140625" style="173" customWidth="1"/>
    <col min="772" max="772" width="18" style="173" customWidth="1"/>
    <col min="773" max="773" width="18.140625" style="173" customWidth="1"/>
    <col min="774" max="776" width="18.7109375" style="173" customWidth="1"/>
    <col min="777" max="777" width="18.42578125" style="173" customWidth="1"/>
    <col min="778" max="779" width="0" style="173" hidden="1" customWidth="1"/>
    <col min="780" max="780" width="16.5703125" style="173" customWidth="1"/>
    <col min="781" max="781" width="18.140625" style="173" customWidth="1"/>
    <col min="782" max="1024" width="12.5703125" style="173"/>
    <col min="1025" max="1025" width="5.85546875" style="173" customWidth="1"/>
    <col min="1026" max="1026" width="35.5703125" style="173" customWidth="1"/>
    <col min="1027" max="1027" width="18.140625" style="173" customWidth="1"/>
    <col min="1028" max="1028" width="18" style="173" customWidth="1"/>
    <col min="1029" max="1029" width="18.140625" style="173" customWidth="1"/>
    <col min="1030" max="1032" width="18.7109375" style="173" customWidth="1"/>
    <col min="1033" max="1033" width="18.42578125" style="173" customWidth="1"/>
    <col min="1034" max="1035" width="0" style="173" hidden="1" customWidth="1"/>
    <col min="1036" max="1036" width="16.5703125" style="173" customWidth="1"/>
    <col min="1037" max="1037" width="18.140625" style="173" customWidth="1"/>
    <col min="1038" max="1280" width="12.5703125" style="173"/>
    <col min="1281" max="1281" width="5.85546875" style="173" customWidth="1"/>
    <col min="1282" max="1282" width="35.5703125" style="173" customWidth="1"/>
    <col min="1283" max="1283" width="18.140625" style="173" customWidth="1"/>
    <col min="1284" max="1284" width="18" style="173" customWidth="1"/>
    <col min="1285" max="1285" width="18.140625" style="173" customWidth="1"/>
    <col min="1286" max="1288" width="18.7109375" style="173" customWidth="1"/>
    <col min="1289" max="1289" width="18.42578125" style="173" customWidth="1"/>
    <col min="1290" max="1291" width="0" style="173" hidden="1" customWidth="1"/>
    <col min="1292" max="1292" width="16.5703125" style="173" customWidth="1"/>
    <col min="1293" max="1293" width="18.140625" style="173" customWidth="1"/>
    <col min="1294" max="1536" width="12.5703125" style="173"/>
    <col min="1537" max="1537" width="5.85546875" style="173" customWidth="1"/>
    <col min="1538" max="1538" width="35.5703125" style="173" customWidth="1"/>
    <col min="1539" max="1539" width="18.140625" style="173" customWidth="1"/>
    <col min="1540" max="1540" width="18" style="173" customWidth="1"/>
    <col min="1541" max="1541" width="18.140625" style="173" customWidth="1"/>
    <col min="1542" max="1544" width="18.7109375" style="173" customWidth="1"/>
    <col min="1545" max="1545" width="18.42578125" style="173" customWidth="1"/>
    <col min="1546" max="1547" width="0" style="173" hidden="1" customWidth="1"/>
    <col min="1548" max="1548" width="16.5703125" style="173" customWidth="1"/>
    <col min="1549" max="1549" width="18.140625" style="173" customWidth="1"/>
    <col min="1550" max="1792" width="12.5703125" style="173"/>
    <col min="1793" max="1793" width="5.85546875" style="173" customWidth="1"/>
    <col min="1794" max="1794" width="35.5703125" style="173" customWidth="1"/>
    <col min="1795" max="1795" width="18.140625" style="173" customWidth="1"/>
    <col min="1796" max="1796" width="18" style="173" customWidth="1"/>
    <col min="1797" max="1797" width="18.140625" style="173" customWidth="1"/>
    <col min="1798" max="1800" width="18.7109375" style="173" customWidth="1"/>
    <col min="1801" max="1801" width="18.42578125" style="173" customWidth="1"/>
    <col min="1802" max="1803" width="0" style="173" hidden="1" customWidth="1"/>
    <col min="1804" max="1804" width="16.5703125" style="173" customWidth="1"/>
    <col min="1805" max="1805" width="18.140625" style="173" customWidth="1"/>
    <col min="1806" max="2048" width="12.5703125" style="173"/>
    <col min="2049" max="2049" width="5.85546875" style="173" customWidth="1"/>
    <col min="2050" max="2050" width="35.5703125" style="173" customWidth="1"/>
    <col min="2051" max="2051" width="18.140625" style="173" customWidth="1"/>
    <col min="2052" max="2052" width="18" style="173" customWidth="1"/>
    <col min="2053" max="2053" width="18.140625" style="173" customWidth="1"/>
    <col min="2054" max="2056" width="18.7109375" style="173" customWidth="1"/>
    <col min="2057" max="2057" width="18.42578125" style="173" customWidth="1"/>
    <col min="2058" max="2059" width="0" style="173" hidden="1" customWidth="1"/>
    <col min="2060" max="2060" width="16.5703125" style="173" customWidth="1"/>
    <col min="2061" max="2061" width="18.140625" style="173" customWidth="1"/>
    <col min="2062" max="2304" width="12.5703125" style="173"/>
    <col min="2305" max="2305" width="5.85546875" style="173" customWidth="1"/>
    <col min="2306" max="2306" width="35.5703125" style="173" customWidth="1"/>
    <col min="2307" max="2307" width="18.140625" style="173" customWidth="1"/>
    <col min="2308" max="2308" width="18" style="173" customWidth="1"/>
    <col min="2309" max="2309" width="18.140625" style="173" customWidth="1"/>
    <col min="2310" max="2312" width="18.7109375" style="173" customWidth="1"/>
    <col min="2313" max="2313" width="18.42578125" style="173" customWidth="1"/>
    <col min="2314" max="2315" width="0" style="173" hidden="1" customWidth="1"/>
    <col min="2316" max="2316" width="16.5703125" style="173" customWidth="1"/>
    <col min="2317" max="2317" width="18.140625" style="173" customWidth="1"/>
    <col min="2318" max="2560" width="12.5703125" style="173"/>
    <col min="2561" max="2561" width="5.85546875" style="173" customWidth="1"/>
    <col min="2562" max="2562" width="35.5703125" style="173" customWidth="1"/>
    <col min="2563" max="2563" width="18.140625" style="173" customWidth="1"/>
    <col min="2564" max="2564" width="18" style="173" customWidth="1"/>
    <col min="2565" max="2565" width="18.140625" style="173" customWidth="1"/>
    <col min="2566" max="2568" width="18.7109375" style="173" customWidth="1"/>
    <col min="2569" max="2569" width="18.42578125" style="173" customWidth="1"/>
    <col min="2570" max="2571" width="0" style="173" hidden="1" customWidth="1"/>
    <col min="2572" max="2572" width="16.5703125" style="173" customWidth="1"/>
    <col min="2573" max="2573" width="18.140625" style="173" customWidth="1"/>
    <col min="2574" max="2816" width="12.5703125" style="173"/>
    <col min="2817" max="2817" width="5.85546875" style="173" customWidth="1"/>
    <col min="2818" max="2818" width="35.5703125" style="173" customWidth="1"/>
    <col min="2819" max="2819" width="18.140625" style="173" customWidth="1"/>
    <col min="2820" max="2820" width="18" style="173" customWidth="1"/>
    <col min="2821" max="2821" width="18.140625" style="173" customWidth="1"/>
    <col min="2822" max="2824" width="18.7109375" style="173" customWidth="1"/>
    <col min="2825" max="2825" width="18.42578125" style="173" customWidth="1"/>
    <col min="2826" max="2827" width="0" style="173" hidden="1" customWidth="1"/>
    <col min="2828" max="2828" width="16.5703125" style="173" customWidth="1"/>
    <col min="2829" max="2829" width="18.140625" style="173" customWidth="1"/>
    <col min="2830" max="3072" width="12.5703125" style="173"/>
    <col min="3073" max="3073" width="5.85546875" style="173" customWidth="1"/>
    <col min="3074" max="3074" width="35.5703125" style="173" customWidth="1"/>
    <col min="3075" max="3075" width="18.140625" style="173" customWidth="1"/>
    <col min="3076" max="3076" width="18" style="173" customWidth="1"/>
    <col min="3077" max="3077" width="18.140625" style="173" customWidth="1"/>
    <col min="3078" max="3080" width="18.7109375" style="173" customWidth="1"/>
    <col min="3081" max="3081" width="18.42578125" style="173" customWidth="1"/>
    <col min="3082" max="3083" width="0" style="173" hidden="1" customWidth="1"/>
    <col min="3084" max="3084" width="16.5703125" style="173" customWidth="1"/>
    <col min="3085" max="3085" width="18.140625" style="173" customWidth="1"/>
    <col min="3086" max="3328" width="12.5703125" style="173"/>
    <col min="3329" max="3329" width="5.85546875" style="173" customWidth="1"/>
    <col min="3330" max="3330" width="35.5703125" style="173" customWidth="1"/>
    <col min="3331" max="3331" width="18.140625" style="173" customWidth="1"/>
    <col min="3332" max="3332" width="18" style="173" customWidth="1"/>
    <col min="3333" max="3333" width="18.140625" style="173" customWidth="1"/>
    <col min="3334" max="3336" width="18.7109375" style="173" customWidth="1"/>
    <col min="3337" max="3337" width="18.42578125" style="173" customWidth="1"/>
    <col min="3338" max="3339" width="0" style="173" hidden="1" customWidth="1"/>
    <col min="3340" max="3340" width="16.5703125" style="173" customWidth="1"/>
    <col min="3341" max="3341" width="18.140625" style="173" customWidth="1"/>
    <col min="3342" max="3584" width="12.5703125" style="173"/>
    <col min="3585" max="3585" width="5.85546875" style="173" customWidth="1"/>
    <col min="3586" max="3586" width="35.5703125" style="173" customWidth="1"/>
    <col min="3587" max="3587" width="18.140625" style="173" customWidth="1"/>
    <col min="3588" max="3588" width="18" style="173" customWidth="1"/>
    <col min="3589" max="3589" width="18.140625" style="173" customWidth="1"/>
    <col min="3590" max="3592" width="18.7109375" style="173" customWidth="1"/>
    <col min="3593" max="3593" width="18.42578125" style="173" customWidth="1"/>
    <col min="3594" max="3595" width="0" style="173" hidden="1" customWidth="1"/>
    <col min="3596" max="3596" width="16.5703125" style="173" customWidth="1"/>
    <col min="3597" max="3597" width="18.140625" style="173" customWidth="1"/>
    <col min="3598" max="3840" width="12.5703125" style="173"/>
    <col min="3841" max="3841" width="5.85546875" style="173" customWidth="1"/>
    <col min="3842" max="3842" width="35.5703125" style="173" customWidth="1"/>
    <col min="3843" max="3843" width="18.140625" style="173" customWidth="1"/>
    <col min="3844" max="3844" width="18" style="173" customWidth="1"/>
    <col min="3845" max="3845" width="18.140625" style="173" customWidth="1"/>
    <col min="3846" max="3848" width="18.7109375" style="173" customWidth="1"/>
    <col min="3849" max="3849" width="18.42578125" style="173" customWidth="1"/>
    <col min="3850" max="3851" width="0" style="173" hidden="1" customWidth="1"/>
    <col min="3852" max="3852" width="16.5703125" style="173" customWidth="1"/>
    <col min="3853" max="3853" width="18.140625" style="173" customWidth="1"/>
    <col min="3854" max="4096" width="12.5703125" style="173"/>
    <col min="4097" max="4097" width="5.85546875" style="173" customWidth="1"/>
    <col min="4098" max="4098" width="35.5703125" style="173" customWidth="1"/>
    <col min="4099" max="4099" width="18.140625" style="173" customWidth="1"/>
    <col min="4100" max="4100" width="18" style="173" customWidth="1"/>
    <col min="4101" max="4101" width="18.140625" style="173" customWidth="1"/>
    <col min="4102" max="4104" width="18.7109375" style="173" customWidth="1"/>
    <col min="4105" max="4105" width="18.42578125" style="173" customWidth="1"/>
    <col min="4106" max="4107" width="0" style="173" hidden="1" customWidth="1"/>
    <col min="4108" max="4108" width="16.5703125" style="173" customWidth="1"/>
    <col min="4109" max="4109" width="18.140625" style="173" customWidth="1"/>
    <col min="4110" max="4352" width="12.5703125" style="173"/>
    <col min="4353" max="4353" width="5.85546875" style="173" customWidth="1"/>
    <col min="4354" max="4354" width="35.5703125" style="173" customWidth="1"/>
    <col min="4355" max="4355" width="18.140625" style="173" customWidth="1"/>
    <col min="4356" max="4356" width="18" style="173" customWidth="1"/>
    <col min="4357" max="4357" width="18.140625" style="173" customWidth="1"/>
    <col min="4358" max="4360" width="18.7109375" style="173" customWidth="1"/>
    <col min="4361" max="4361" width="18.42578125" style="173" customWidth="1"/>
    <col min="4362" max="4363" width="0" style="173" hidden="1" customWidth="1"/>
    <col min="4364" max="4364" width="16.5703125" style="173" customWidth="1"/>
    <col min="4365" max="4365" width="18.140625" style="173" customWidth="1"/>
    <col min="4366" max="4608" width="12.5703125" style="173"/>
    <col min="4609" max="4609" width="5.85546875" style="173" customWidth="1"/>
    <col min="4610" max="4610" width="35.5703125" style="173" customWidth="1"/>
    <col min="4611" max="4611" width="18.140625" style="173" customWidth="1"/>
    <col min="4612" max="4612" width="18" style="173" customWidth="1"/>
    <col min="4613" max="4613" width="18.140625" style="173" customWidth="1"/>
    <col min="4614" max="4616" width="18.7109375" style="173" customWidth="1"/>
    <col min="4617" max="4617" width="18.42578125" style="173" customWidth="1"/>
    <col min="4618" max="4619" width="0" style="173" hidden="1" customWidth="1"/>
    <col min="4620" max="4620" width="16.5703125" style="173" customWidth="1"/>
    <col min="4621" max="4621" width="18.140625" style="173" customWidth="1"/>
    <col min="4622" max="4864" width="12.5703125" style="173"/>
    <col min="4865" max="4865" width="5.85546875" style="173" customWidth="1"/>
    <col min="4866" max="4866" width="35.5703125" style="173" customWidth="1"/>
    <col min="4867" max="4867" width="18.140625" style="173" customWidth="1"/>
    <col min="4868" max="4868" width="18" style="173" customWidth="1"/>
    <col min="4869" max="4869" width="18.140625" style="173" customWidth="1"/>
    <col min="4870" max="4872" width="18.7109375" style="173" customWidth="1"/>
    <col min="4873" max="4873" width="18.42578125" style="173" customWidth="1"/>
    <col min="4874" max="4875" width="0" style="173" hidden="1" customWidth="1"/>
    <col min="4876" max="4876" width="16.5703125" style="173" customWidth="1"/>
    <col min="4877" max="4877" width="18.140625" style="173" customWidth="1"/>
    <col min="4878" max="5120" width="12.5703125" style="173"/>
    <col min="5121" max="5121" width="5.85546875" style="173" customWidth="1"/>
    <col min="5122" max="5122" width="35.5703125" style="173" customWidth="1"/>
    <col min="5123" max="5123" width="18.140625" style="173" customWidth="1"/>
    <col min="5124" max="5124" width="18" style="173" customWidth="1"/>
    <col min="5125" max="5125" width="18.140625" style="173" customWidth="1"/>
    <col min="5126" max="5128" width="18.7109375" style="173" customWidth="1"/>
    <col min="5129" max="5129" width="18.42578125" style="173" customWidth="1"/>
    <col min="5130" max="5131" width="0" style="173" hidden="1" customWidth="1"/>
    <col min="5132" max="5132" width="16.5703125" style="173" customWidth="1"/>
    <col min="5133" max="5133" width="18.140625" style="173" customWidth="1"/>
    <col min="5134" max="5376" width="12.5703125" style="173"/>
    <col min="5377" max="5377" width="5.85546875" style="173" customWidth="1"/>
    <col min="5378" max="5378" width="35.5703125" style="173" customWidth="1"/>
    <col min="5379" max="5379" width="18.140625" style="173" customWidth="1"/>
    <col min="5380" max="5380" width="18" style="173" customWidth="1"/>
    <col min="5381" max="5381" width="18.140625" style="173" customWidth="1"/>
    <col min="5382" max="5384" width="18.7109375" style="173" customWidth="1"/>
    <col min="5385" max="5385" width="18.42578125" style="173" customWidth="1"/>
    <col min="5386" max="5387" width="0" style="173" hidden="1" customWidth="1"/>
    <col min="5388" max="5388" width="16.5703125" style="173" customWidth="1"/>
    <col min="5389" max="5389" width="18.140625" style="173" customWidth="1"/>
    <col min="5390" max="5632" width="12.5703125" style="173"/>
    <col min="5633" max="5633" width="5.85546875" style="173" customWidth="1"/>
    <col min="5634" max="5634" width="35.5703125" style="173" customWidth="1"/>
    <col min="5635" max="5635" width="18.140625" style="173" customWidth="1"/>
    <col min="5636" max="5636" width="18" style="173" customWidth="1"/>
    <col min="5637" max="5637" width="18.140625" style="173" customWidth="1"/>
    <col min="5638" max="5640" width="18.7109375" style="173" customWidth="1"/>
    <col min="5641" max="5641" width="18.42578125" style="173" customWidth="1"/>
    <col min="5642" max="5643" width="0" style="173" hidden="1" customWidth="1"/>
    <col min="5644" max="5644" width="16.5703125" style="173" customWidth="1"/>
    <col min="5645" max="5645" width="18.140625" style="173" customWidth="1"/>
    <col min="5646" max="5888" width="12.5703125" style="173"/>
    <col min="5889" max="5889" width="5.85546875" style="173" customWidth="1"/>
    <col min="5890" max="5890" width="35.5703125" style="173" customWidth="1"/>
    <col min="5891" max="5891" width="18.140625" style="173" customWidth="1"/>
    <col min="5892" max="5892" width="18" style="173" customWidth="1"/>
    <col min="5893" max="5893" width="18.140625" style="173" customWidth="1"/>
    <col min="5894" max="5896" width="18.7109375" style="173" customWidth="1"/>
    <col min="5897" max="5897" width="18.42578125" style="173" customWidth="1"/>
    <col min="5898" max="5899" width="0" style="173" hidden="1" customWidth="1"/>
    <col min="5900" max="5900" width="16.5703125" style="173" customWidth="1"/>
    <col min="5901" max="5901" width="18.140625" style="173" customWidth="1"/>
    <col min="5902" max="6144" width="12.5703125" style="173"/>
    <col min="6145" max="6145" width="5.85546875" style="173" customWidth="1"/>
    <col min="6146" max="6146" width="35.5703125" style="173" customWidth="1"/>
    <col min="6147" max="6147" width="18.140625" style="173" customWidth="1"/>
    <col min="6148" max="6148" width="18" style="173" customWidth="1"/>
    <col min="6149" max="6149" width="18.140625" style="173" customWidth="1"/>
    <col min="6150" max="6152" width="18.7109375" style="173" customWidth="1"/>
    <col min="6153" max="6153" width="18.42578125" style="173" customWidth="1"/>
    <col min="6154" max="6155" width="0" style="173" hidden="1" customWidth="1"/>
    <col min="6156" max="6156" width="16.5703125" style="173" customWidth="1"/>
    <col min="6157" max="6157" width="18.140625" style="173" customWidth="1"/>
    <col min="6158" max="6400" width="12.5703125" style="173"/>
    <col min="6401" max="6401" width="5.85546875" style="173" customWidth="1"/>
    <col min="6402" max="6402" width="35.5703125" style="173" customWidth="1"/>
    <col min="6403" max="6403" width="18.140625" style="173" customWidth="1"/>
    <col min="6404" max="6404" width="18" style="173" customWidth="1"/>
    <col min="6405" max="6405" width="18.140625" style="173" customWidth="1"/>
    <col min="6406" max="6408" width="18.7109375" style="173" customWidth="1"/>
    <col min="6409" max="6409" width="18.42578125" style="173" customWidth="1"/>
    <col min="6410" max="6411" width="0" style="173" hidden="1" customWidth="1"/>
    <col min="6412" max="6412" width="16.5703125" style="173" customWidth="1"/>
    <col min="6413" max="6413" width="18.140625" style="173" customWidth="1"/>
    <col min="6414" max="6656" width="12.5703125" style="173"/>
    <col min="6657" max="6657" width="5.85546875" style="173" customWidth="1"/>
    <col min="6658" max="6658" width="35.5703125" style="173" customWidth="1"/>
    <col min="6659" max="6659" width="18.140625" style="173" customWidth="1"/>
    <col min="6660" max="6660" width="18" style="173" customWidth="1"/>
    <col min="6661" max="6661" width="18.140625" style="173" customWidth="1"/>
    <col min="6662" max="6664" width="18.7109375" style="173" customWidth="1"/>
    <col min="6665" max="6665" width="18.42578125" style="173" customWidth="1"/>
    <col min="6666" max="6667" width="0" style="173" hidden="1" customWidth="1"/>
    <col min="6668" max="6668" width="16.5703125" style="173" customWidth="1"/>
    <col min="6669" max="6669" width="18.140625" style="173" customWidth="1"/>
    <col min="6670" max="6912" width="12.5703125" style="173"/>
    <col min="6913" max="6913" width="5.85546875" style="173" customWidth="1"/>
    <col min="6914" max="6914" width="35.5703125" style="173" customWidth="1"/>
    <col min="6915" max="6915" width="18.140625" style="173" customWidth="1"/>
    <col min="6916" max="6916" width="18" style="173" customWidth="1"/>
    <col min="6917" max="6917" width="18.140625" style="173" customWidth="1"/>
    <col min="6918" max="6920" width="18.7109375" style="173" customWidth="1"/>
    <col min="6921" max="6921" width="18.42578125" style="173" customWidth="1"/>
    <col min="6922" max="6923" width="0" style="173" hidden="1" customWidth="1"/>
    <col min="6924" max="6924" width="16.5703125" style="173" customWidth="1"/>
    <col min="6925" max="6925" width="18.140625" style="173" customWidth="1"/>
    <col min="6926" max="7168" width="12.5703125" style="173"/>
    <col min="7169" max="7169" width="5.85546875" style="173" customWidth="1"/>
    <col min="7170" max="7170" width="35.5703125" style="173" customWidth="1"/>
    <col min="7171" max="7171" width="18.140625" style="173" customWidth="1"/>
    <col min="7172" max="7172" width="18" style="173" customWidth="1"/>
    <col min="7173" max="7173" width="18.140625" style="173" customWidth="1"/>
    <col min="7174" max="7176" width="18.7109375" style="173" customWidth="1"/>
    <col min="7177" max="7177" width="18.42578125" style="173" customWidth="1"/>
    <col min="7178" max="7179" width="0" style="173" hidden="1" customWidth="1"/>
    <col min="7180" max="7180" width="16.5703125" style="173" customWidth="1"/>
    <col min="7181" max="7181" width="18.140625" style="173" customWidth="1"/>
    <col min="7182" max="7424" width="12.5703125" style="173"/>
    <col min="7425" max="7425" width="5.85546875" style="173" customWidth="1"/>
    <col min="7426" max="7426" width="35.5703125" style="173" customWidth="1"/>
    <col min="7427" max="7427" width="18.140625" style="173" customWidth="1"/>
    <col min="7428" max="7428" width="18" style="173" customWidth="1"/>
    <col min="7429" max="7429" width="18.140625" style="173" customWidth="1"/>
    <col min="7430" max="7432" width="18.7109375" style="173" customWidth="1"/>
    <col min="7433" max="7433" width="18.42578125" style="173" customWidth="1"/>
    <col min="7434" max="7435" width="0" style="173" hidden="1" customWidth="1"/>
    <col min="7436" max="7436" width="16.5703125" style="173" customWidth="1"/>
    <col min="7437" max="7437" width="18.140625" style="173" customWidth="1"/>
    <col min="7438" max="7680" width="12.5703125" style="173"/>
    <col min="7681" max="7681" width="5.85546875" style="173" customWidth="1"/>
    <col min="7682" max="7682" width="35.5703125" style="173" customWidth="1"/>
    <col min="7683" max="7683" width="18.140625" style="173" customWidth="1"/>
    <col min="7684" max="7684" width="18" style="173" customWidth="1"/>
    <col min="7685" max="7685" width="18.140625" style="173" customWidth="1"/>
    <col min="7686" max="7688" width="18.7109375" style="173" customWidth="1"/>
    <col min="7689" max="7689" width="18.42578125" style="173" customWidth="1"/>
    <col min="7690" max="7691" width="0" style="173" hidden="1" customWidth="1"/>
    <col min="7692" max="7692" width="16.5703125" style="173" customWidth="1"/>
    <col min="7693" max="7693" width="18.140625" style="173" customWidth="1"/>
    <col min="7694" max="7936" width="12.5703125" style="173"/>
    <col min="7937" max="7937" width="5.85546875" style="173" customWidth="1"/>
    <col min="7938" max="7938" width="35.5703125" style="173" customWidth="1"/>
    <col min="7939" max="7939" width="18.140625" style="173" customWidth="1"/>
    <col min="7940" max="7940" width="18" style="173" customWidth="1"/>
    <col min="7941" max="7941" width="18.140625" style="173" customWidth="1"/>
    <col min="7942" max="7944" width="18.7109375" style="173" customWidth="1"/>
    <col min="7945" max="7945" width="18.42578125" style="173" customWidth="1"/>
    <col min="7946" max="7947" width="0" style="173" hidden="1" customWidth="1"/>
    <col min="7948" max="7948" width="16.5703125" style="173" customWidth="1"/>
    <col min="7949" max="7949" width="18.140625" style="173" customWidth="1"/>
    <col min="7950" max="8192" width="12.5703125" style="173"/>
    <col min="8193" max="8193" width="5.85546875" style="173" customWidth="1"/>
    <col min="8194" max="8194" width="35.5703125" style="173" customWidth="1"/>
    <col min="8195" max="8195" width="18.140625" style="173" customWidth="1"/>
    <col min="8196" max="8196" width="18" style="173" customWidth="1"/>
    <col min="8197" max="8197" width="18.140625" style="173" customWidth="1"/>
    <col min="8198" max="8200" width="18.7109375" style="173" customWidth="1"/>
    <col min="8201" max="8201" width="18.42578125" style="173" customWidth="1"/>
    <col min="8202" max="8203" width="0" style="173" hidden="1" customWidth="1"/>
    <col min="8204" max="8204" width="16.5703125" style="173" customWidth="1"/>
    <col min="8205" max="8205" width="18.140625" style="173" customWidth="1"/>
    <col min="8206" max="8448" width="12.5703125" style="173"/>
    <col min="8449" max="8449" width="5.85546875" style="173" customWidth="1"/>
    <col min="8450" max="8450" width="35.5703125" style="173" customWidth="1"/>
    <col min="8451" max="8451" width="18.140625" style="173" customWidth="1"/>
    <col min="8452" max="8452" width="18" style="173" customWidth="1"/>
    <col min="8453" max="8453" width="18.140625" style="173" customWidth="1"/>
    <col min="8454" max="8456" width="18.7109375" style="173" customWidth="1"/>
    <col min="8457" max="8457" width="18.42578125" style="173" customWidth="1"/>
    <col min="8458" max="8459" width="0" style="173" hidden="1" customWidth="1"/>
    <col min="8460" max="8460" width="16.5703125" style="173" customWidth="1"/>
    <col min="8461" max="8461" width="18.140625" style="173" customWidth="1"/>
    <col min="8462" max="8704" width="12.5703125" style="173"/>
    <col min="8705" max="8705" width="5.85546875" style="173" customWidth="1"/>
    <col min="8706" max="8706" width="35.5703125" style="173" customWidth="1"/>
    <col min="8707" max="8707" width="18.140625" style="173" customWidth="1"/>
    <col min="8708" max="8708" width="18" style="173" customWidth="1"/>
    <col min="8709" max="8709" width="18.140625" style="173" customWidth="1"/>
    <col min="8710" max="8712" width="18.7109375" style="173" customWidth="1"/>
    <col min="8713" max="8713" width="18.42578125" style="173" customWidth="1"/>
    <col min="8714" max="8715" width="0" style="173" hidden="1" customWidth="1"/>
    <col min="8716" max="8716" width="16.5703125" style="173" customWidth="1"/>
    <col min="8717" max="8717" width="18.140625" style="173" customWidth="1"/>
    <col min="8718" max="8960" width="12.5703125" style="173"/>
    <col min="8961" max="8961" width="5.85546875" style="173" customWidth="1"/>
    <col min="8962" max="8962" width="35.5703125" style="173" customWidth="1"/>
    <col min="8963" max="8963" width="18.140625" style="173" customWidth="1"/>
    <col min="8964" max="8964" width="18" style="173" customWidth="1"/>
    <col min="8965" max="8965" width="18.140625" style="173" customWidth="1"/>
    <col min="8966" max="8968" width="18.7109375" style="173" customWidth="1"/>
    <col min="8969" max="8969" width="18.42578125" style="173" customWidth="1"/>
    <col min="8970" max="8971" width="0" style="173" hidden="1" customWidth="1"/>
    <col min="8972" max="8972" width="16.5703125" style="173" customWidth="1"/>
    <col min="8973" max="8973" width="18.140625" style="173" customWidth="1"/>
    <col min="8974" max="9216" width="12.5703125" style="173"/>
    <col min="9217" max="9217" width="5.85546875" style="173" customWidth="1"/>
    <col min="9218" max="9218" width="35.5703125" style="173" customWidth="1"/>
    <col min="9219" max="9219" width="18.140625" style="173" customWidth="1"/>
    <col min="9220" max="9220" width="18" style="173" customWidth="1"/>
    <col min="9221" max="9221" width="18.140625" style="173" customWidth="1"/>
    <col min="9222" max="9224" width="18.7109375" style="173" customWidth="1"/>
    <col min="9225" max="9225" width="18.42578125" style="173" customWidth="1"/>
    <col min="9226" max="9227" width="0" style="173" hidden="1" customWidth="1"/>
    <col min="9228" max="9228" width="16.5703125" style="173" customWidth="1"/>
    <col min="9229" max="9229" width="18.140625" style="173" customWidth="1"/>
    <col min="9230" max="9472" width="12.5703125" style="173"/>
    <col min="9473" max="9473" width="5.85546875" style="173" customWidth="1"/>
    <col min="9474" max="9474" width="35.5703125" style="173" customWidth="1"/>
    <col min="9475" max="9475" width="18.140625" style="173" customWidth="1"/>
    <col min="9476" max="9476" width="18" style="173" customWidth="1"/>
    <col min="9477" max="9477" width="18.140625" style="173" customWidth="1"/>
    <col min="9478" max="9480" width="18.7109375" style="173" customWidth="1"/>
    <col min="9481" max="9481" width="18.42578125" style="173" customWidth="1"/>
    <col min="9482" max="9483" width="0" style="173" hidden="1" customWidth="1"/>
    <col min="9484" max="9484" width="16.5703125" style="173" customWidth="1"/>
    <col min="9485" max="9485" width="18.140625" style="173" customWidth="1"/>
    <col min="9486" max="9728" width="12.5703125" style="173"/>
    <col min="9729" max="9729" width="5.85546875" style="173" customWidth="1"/>
    <col min="9730" max="9730" width="35.5703125" style="173" customWidth="1"/>
    <col min="9731" max="9731" width="18.140625" style="173" customWidth="1"/>
    <col min="9732" max="9732" width="18" style="173" customWidth="1"/>
    <col min="9733" max="9733" width="18.140625" style="173" customWidth="1"/>
    <col min="9734" max="9736" width="18.7109375" style="173" customWidth="1"/>
    <col min="9737" max="9737" width="18.42578125" style="173" customWidth="1"/>
    <col min="9738" max="9739" width="0" style="173" hidden="1" customWidth="1"/>
    <col min="9740" max="9740" width="16.5703125" style="173" customWidth="1"/>
    <col min="9741" max="9741" width="18.140625" style="173" customWidth="1"/>
    <col min="9742" max="9984" width="12.5703125" style="173"/>
    <col min="9985" max="9985" width="5.85546875" style="173" customWidth="1"/>
    <col min="9986" max="9986" width="35.5703125" style="173" customWidth="1"/>
    <col min="9987" max="9987" width="18.140625" style="173" customWidth="1"/>
    <col min="9988" max="9988" width="18" style="173" customWidth="1"/>
    <col min="9989" max="9989" width="18.140625" style="173" customWidth="1"/>
    <col min="9990" max="9992" width="18.7109375" style="173" customWidth="1"/>
    <col min="9993" max="9993" width="18.42578125" style="173" customWidth="1"/>
    <col min="9994" max="9995" width="0" style="173" hidden="1" customWidth="1"/>
    <col min="9996" max="9996" width="16.5703125" style="173" customWidth="1"/>
    <col min="9997" max="9997" width="18.140625" style="173" customWidth="1"/>
    <col min="9998" max="10240" width="12.5703125" style="173"/>
    <col min="10241" max="10241" width="5.85546875" style="173" customWidth="1"/>
    <col min="10242" max="10242" width="35.5703125" style="173" customWidth="1"/>
    <col min="10243" max="10243" width="18.140625" style="173" customWidth="1"/>
    <col min="10244" max="10244" width="18" style="173" customWidth="1"/>
    <col min="10245" max="10245" width="18.140625" style="173" customWidth="1"/>
    <col min="10246" max="10248" width="18.7109375" style="173" customWidth="1"/>
    <col min="10249" max="10249" width="18.42578125" style="173" customWidth="1"/>
    <col min="10250" max="10251" width="0" style="173" hidden="1" customWidth="1"/>
    <col min="10252" max="10252" width="16.5703125" style="173" customWidth="1"/>
    <col min="10253" max="10253" width="18.140625" style="173" customWidth="1"/>
    <col min="10254" max="10496" width="12.5703125" style="173"/>
    <col min="10497" max="10497" width="5.85546875" style="173" customWidth="1"/>
    <col min="10498" max="10498" width="35.5703125" style="173" customWidth="1"/>
    <col min="10499" max="10499" width="18.140625" style="173" customWidth="1"/>
    <col min="10500" max="10500" width="18" style="173" customWidth="1"/>
    <col min="10501" max="10501" width="18.140625" style="173" customWidth="1"/>
    <col min="10502" max="10504" width="18.7109375" style="173" customWidth="1"/>
    <col min="10505" max="10505" width="18.42578125" style="173" customWidth="1"/>
    <col min="10506" max="10507" width="0" style="173" hidden="1" customWidth="1"/>
    <col min="10508" max="10508" width="16.5703125" style="173" customWidth="1"/>
    <col min="10509" max="10509" width="18.140625" style="173" customWidth="1"/>
    <col min="10510" max="10752" width="12.5703125" style="173"/>
    <col min="10753" max="10753" width="5.85546875" style="173" customWidth="1"/>
    <col min="10754" max="10754" width="35.5703125" style="173" customWidth="1"/>
    <col min="10755" max="10755" width="18.140625" style="173" customWidth="1"/>
    <col min="10756" max="10756" width="18" style="173" customWidth="1"/>
    <col min="10757" max="10757" width="18.140625" style="173" customWidth="1"/>
    <col min="10758" max="10760" width="18.7109375" style="173" customWidth="1"/>
    <col min="10761" max="10761" width="18.42578125" style="173" customWidth="1"/>
    <col min="10762" max="10763" width="0" style="173" hidden="1" customWidth="1"/>
    <col min="10764" max="10764" width="16.5703125" style="173" customWidth="1"/>
    <col min="10765" max="10765" width="18.140625" style="173" customWidth="1"/>
    <col min="10766" max="11008" width="12.5703125" style="173"/>
    <col min="11009" max="11009" width="5.85546875" style="173" customWidth="1"/>
    <col min="11010" max="11010" width="35.5703125" style="173" customWidth="1"/>
    <col min="11011" max="11011" width="18.140625" style="173" customWidth="1"/>
    <col min="11012" max="11012" width="18" style="173" customWidth="1"/>
    <col min="11013" max="11013" width="18.140625" style="173" customWidth="1"/>
    <col min="11014" max="11016" width="18.7109375" style="173" customWidth="1"/>
    <col min="11017" max="11017" width="18.42578125" style="173" customWidth="1"/>
    <col min="11018" max="11019" width="0" style="173" hidden="1" customWidth="1"/>
    <col min="11020" max="11020" width="16.5703125" style="173" customWidth="1"/>
    <col min="11021" max="11021" width="18.140625" style="173" customWidth="1"/>
    <col min="11022" max="11264" width="12.5703125" style="173"/>
    <col min="11265" max="11265" width="5.85546875" style="173" customWidth="1"/>
    <col min="11266" max="11266" width="35.5703125" style="173" customWidth="1"/>
    <col min="11267" max="11267" width="18.140625" style="173" customWidth="1"/>
    <col min="11268" max="11268" width="18" style="173" customWidth="1"/>
    <col min="11269" max="11269" width="18.140625" style="173" customWidth="1"/>
    <col min="11270" max="11272" width="18.7109375" style="173" customWidth="1"/>
    <col min="11273" max="11273" width="18.42578125" style="173" customWidth="1"/>
    <col min="11274" max="11275" width="0" style="173" hidden="1" customWidth="1"/>
    <col min="11276" max="11276" width="16.5703125" style="173" customWidth="1"/>
    <col min="11277" max="11277" width="18.140625" style="173" customWidth="1"/>
    <col min="11278" max="11520" width="12.5703125" style="173"/>
    <col min="11521" max="11521" width="5.85546875" style="173" customWidth="1"/>
    <col min="11522" max="11522" width="35.5703125" style="173" customWidth="1"/>
    <col min="11523" max="11523" width="18.140625" style="173" customWidth="1"/>
    <col min="11524" max="11524" width="18" style="173" customWidth="1"/>
    <col min="11525" max="11525" width="18.140625" style="173" customWidth="1"/>
    <col min="11526" max="11528" width="18.7109375" style="173" customWidth="1"/>
    <col min="11529" max="11529" width="18.42578125" style="173" customWidth="1"/>
    <col min="11530" max="11531" width="0" style="173" hidden="1" customWidth="1"/>
    <col min="11532" max="11532" width="16.5703125" style="173" customWidth="1"/>
    <col min="11533" max="11533" width="18.140625" style="173" customWidth="1"/>
    <col min="11534" max="11776" width="12.5703125" style="173"/>
    <col min="11777" max="11777" width="5.85546875" style="173" customWidth="1"/>
    <col min="11778" max="11778" width="35.5703125" style="173" customWidth="1"/>
    <col min="11779" max="11779" width="18.140625" style="173" customWidth="1"/>
    <col min="11780" max="11780" width="18" style="173" customWidth="1"/>
    <col min="11781" max="11781" width="18.140625" style="173" customWidth="1"/>
    <col min="11782" max="11784" width="18.7109375" style="173" customWidth="1"/>
    <col min="11785" max="11785" width="18.42578125" style="173" customWidth="1"/>
    <col min="11786" max="11787" width="0" style="173" hidden="1" customWidth="1"/>
    <col min="11788" max="11788" width="16.5703125" style="173" customWidth="1"/>
    <col min="11789" max="11789" width="18.140625" style="173" customWidth="1"/>
    <col min="11790" max="12032" width="12.5703125" style="173"/>
    <col min="12033" max="12033" width="5.85546875" style="173" customWidth="1"/>
    <col min="12034" max="12034" width="35.5703125" style="173" customWidth="1"/>
    <col min="12035" max="12035" width="18.140625" style="173" customWidth="1"/>
    <col min="12036" max="12036" width="18" style="173" customWidth="1"/>
    <col min="12037" max="12037" width="18.140625" style="173" customWidth="1"/>
    <col min="12038" max="12040" width="18.7109375" style="173" customWidth="1"/>
    <col min="12041" max="12041" width="18.42578125" style="173" customWidth="1"/>
    <col min="12042" max="12043" width="0" style="173" hidden="1" customWidth="1"/>
    <col min="12044" max="12044" width="16.5703125" style="173" customWidth="1"/>
    <col min="12045" max="12045" width="18.140625" style="173" customWidth="1"/>
    <col min="12046" max="12288" width="12.5703125" style="173"/>
    <col min="12289" max="12289" width="5.85546875" style="173" customWidth="1"/>
    <col min="12290" max="12290" width="35.5703125" style="173" customWidth="1"/>
    <col min="12291" max="12291" width="18.140625" style="173" customWidth="1"/>
    <col min="12292" max="12292" width="18" style="173" customWidth="1"/>
    <col min="12293" max="12293" width="18.140625" style="173" customWidth="1"/>
    <col min="12294" max="12296" width="18.7109375" style="173" customWidth="1"/>
    <col min="12297" max="12297" width="18.42578125" style="173" customWidth="1"/>
    <col min="12298" max="12299" width="0" style="173" hidden="1" customWidth="1"/>
    <col min="12300" max="12300" width="16.5703125" style="173" customWidth="1"/>
    <col min="12301" max="12301" width="18.140625" style="173" customWidth="1"/>
    <col min="12302" max="12544" width="12.5703125" style="173"/>
    <col min="12545" max="12545" width="5.85546875" style="173" customWidth="1"/>
    <col min="12546" max="12546" width="35.5703125" style="173" customWidth="1"/>
    <col min="12547" max="12547" width="18.140625" style="173" customWidth="1"/>
    <col min="12548" max="12548" width="18" style="173" customWidth="1"/>
    <col min="12549" max="12549" width="18.140625" style="173" customWidth="1"/>
    <col min="12550" max="12552" width="18.7109375" style="173" customWidth="1"/>
    <col min="12553" max="12553" width="18.42578125" style="173" customWidth="1"/>
    <col min="12554" max="12555" width="0" style="173" hidden="1" customWidth="1"/>
    <col min="12556" max="12556" width="16.5703125" style="173" customWidth="1"/>
    <col min="12557" max="12557" width="18.140625" style="173" customWidth="1"/>
    <col min="12558" max="12800" width="12.5703125" style="173"/>
    <col min="12801" max="12801" width="5.85546875" style="173" customWidth="1"/>
    <col min="12802" max="12802" width="35.5703125" style="173" customWidth="1"/>
    <col min="12803" max="12803" width="18.140625" style="173" customWidth="1"/>
    <col min="12804" max="12804" width="18" style="173" customWidth="1"/>
    <col min="12805" max="12805" width="18.140625" style="173" customWidth="1"/>
    <col min="12806" max="12808" width="18.7109375" style="173" customWidth="1"/>
    <col min="12809" max="12809" width="18.42578125" style="173" customWidth="1"/>
    <col min="12810" max="12811" width="0" style="173" hidden="1" customWidth="1"/>
    <col min="12812" max="12812" width="16.5703125" style="173" customWidth="1"/>
    <col min="12813" max="12813" width="18.140625" style="173" customWidth="1"/>
    <col min="12814" max="13056" width="12.5703125" style="173"/>
    <col min="13057" max="13057" width="5.85546875" style="173" customWidth="1"/>
    <col min="13058" max="13058" width="35.5703125" style="173" customWidth="1"/>
    <col min="13059" max="13059" width="18.140625" style="173" customWidth="1"/>
    <col min="13060" max="13060" width="18" style="173" customWidth="1"/>
    <col min="13061" max="13061" width="18.140625" style="173" customWidth="1"/>
    <col min="13062" max="13064" width="18.7109375" style="173" customWidth="1"/>
    <col min="13065" max="13065" width="18.42578125" style="173" customWidth="1"/>
    <col min="13066" max="13067" width="0" style="173" hidden="1" customWidth="1"/>
    <col min="13068" max="13068" width="16.5703125" style="173" customWidth="1"/>
    <col min="13069" max="13069" width="18.140625" style="173" customWidth="1"/>
    <col min="13070" max="13312" width="12.5703125" style="173"/>
    <col min="13313" max="13313" width="5.85546875" style="173" customWidth="1"/>
    <col min="13314" max="13314" width="35.5703125" style="173" customWidth="1"/>
    <col min="13315" max="13315" width="18.140625" style="173" customWidth="1"/>
    <col min="13316" max="13316" width="18" style="173" customWidth="1"/>
    <col min="13317" max="13317" width="18.140625" style="173" customWidth="1"/>
    <col min="13318" max="13320" width="18.7109375" style="173" customWidth="1"/>
    <col min="13321" max="13321" width="18.42578125" style="173" customWidth="1"/>
    <col min="13322" max="13323" width="0" style="173" hidden="1" customWidth="1"/>
    <col min="13324" max="13324" width="16.5703125" style="173" customWidth="1"/>
    <col min="13325" max="13325" width="18.140625" style="173" customWidth="1"/>
    <col min="13326" max="13568" width="12.5703125" style="173"/>
    <col min="13569" max="13569" width="5.85546875" style="173" customWidth="1"/>
    <col min="13570" max="13570" width="35.5703125" style="173" customWidth="1"/>
    <col min="13571" max="13571" width="18.140625" style="173" customWidth="1"/>
    <col min="13572" max="13572" width="18" style="173" customWidth="1"/>
    <col min="13573" max="13573" width="18.140625" style="173" customWidth="1"/>
    <col min="13574" max="13576" width="18.7109375" style="173" customWidth="1"/>
    <col min="13577" max="13577" width="18.42578125" style="173" customWidth="1"/>
    <col min="13578" max="13579" width="0" style="173" hidden="1" customWidth="1"/>
    <col min="13580" max="13580" width="16.5703125" style="173" customWidth="1"/>
    <col min="13581" max="13581" width="18.140625" style="173" customWidth="1"/>
    <col min="13582" max="13824" width="12.5703125" style="173"/>
    <col min="13825" max="13825" width="5.85546875" style="173" customWidth="1"/>
    <col min="13826" max="13826" width="35.5703125" style="173" customWidth="1"/>
    <col min="13827" max="13827" width="18.140625" style="173" customWidth="1"/>
    <col min="13828" max="13828" width="18" style="173" customWidth="1"/>
    <col min="13829" max="13829" width="18.140625" style="173" customWidth="1"/>
    <col min="13830" max="13832" width="18.7109375" style="173" customWidth="1"/>
    <col min="13833" max="13833" width="18.42578125" style="173" customWidth="1"/>
    <col min="13834" max="13835" width="0" style="173" hidden="1" customWidth="1"/>
    <col min="13836" max="13836" width="16.5703125" style="173" customWidth="1"/>
    <col min="13837" max="13837" width="18.140625" style="173" customWidth="1"/>
    <col min="13838" max="14080" width="12.5703125" style="173"/>
    <col min="14081" max="14081" width="5.85546875" style="173" customWidth="1"/>
    <col min="14082" max="14082" width="35.5703125" style="173" customWidth="1"/>
    <col min="14083" max="14083" width="18.140625" style="173" customWidth="1"/>
    <col min="14084" max="14084" width="18" style="173" customWidth="1"/>
    <col min="14085" max="14085" width="18.140625" style="173" customWidth="1"/>
    <col min="14086" max="14088" width="18.7109375" style="173" customWidth="1"/>
    <col min="14089" max="14089" width="18.42578125" style="173" customWidth="1"/>
    <col min="14090" max="14091" width="0" style="173" hidden="1" customWidth="1"/>
    <col min="14092" max="14092" width="16.5703125" style="173" customWidth="1"/>
    <col min="14093" max="14093" width="18.140625" style="173" customWidth="1"/>
    <col min="14094" max="14336" width="12.5703125" style="173"/>
    <col min="14337" max="14337" width="5.85546875" style="173" customWidth="1"/>
    <col min="14338" max="14338" width="35.5703125" style="173" customWidth="1"/>
    <col min="14339" max="14339" width="18.140625" style="173" customWidth="1"/>
    <col min="14340" max="14340" width="18" style="173" customWidth="1"/>
    <col min="14341" max="14341" width="18.140625" style="173" customWidth="1"/>
    <col min="14342" max="14344" width="18.7109375" style="173" customWidth="1"/>
    <col min="14345" max="14345" width="18.42578125" style="173" customWidth="1"/>
    <col min="14346" max="14347" width="0" style="173" hidden="1" customWidth="1"/>
    <col min="14348" max="14348" width="16.5703125" style="173" customWidth="1"/>
    <col min="14349" max="14349" width="18.140625" style="173" customWidth="1"/>
    <col min="14350" max="14592" width="12.5703125" style="173"/>
    <col min="14593" max="14593" width="5.85546875" style="173" customWidth="1"/>
    <col min="14594" max="14594" width="35.5703125" style="173" customWidth="1"/>
    <col min="14595" max="14595" width="18.140625" style="173" customWidth="1"/>
    <col min="14596" max="14596" width="18" style="173" customWidth="1"/>
    <col min="14597" max="14597" width="18.140625" style="173" customWidth="1"/>
    <col min="14598" max="14600" width="18.7109375" style="173" customWidth="1"/>
    <col min="14601" max="14601" width="18.42578125" style="173" customWidth="1"/>
    <col min="14602" max="14603" width="0" style="173" hidden="1" customWidth="1"/>
    <col min="14604" max="14604" width="16.5703125" style="173" customWidth="1"/>
    <col min="14605" max="14605" width="18.140625" style="173" customWidth="1"/>
    <col min="14606" max="14848" width="12.5703125" style="173"/>
    <col min="14849" max="14849" width="5.85546875" style="173" customWidth="1"/>
    <col min="14850" max="14850" width="35.5703125" style="173" customWidth="1"/>
    <col min="14851" max="14851" width="18.140625" style="173" customWidth="1"/>
    <col min="14852" max="14852" width="18" style="173" customWidth="1"/>
    <col min="14853" max="14853" width="18.140625" style="173" customWidth="1"/>
    <col min="14854" max="14856" width="18.7109375" style="173" customWidth="1"/>
    <col min="14857" max="14857" width="18.42578125" style="173" customWidth="1"/>
    <col min="14858" max="14859" width="0" style="173" hidden="1" customWidth="1"/>
    <col min="14860" max="14860" width="16.5703125" style="173" customWidth="1"/>
    <col min="14861" max="14861" width="18.140625" style="173" customWidth="1"/>
    <col min="14862" max="15104" width="12.5703125" style="173"/>
    <col min="15105" max="15105" width="5.85546875" style="173" customWidth="1"/>
    <col min="15106" max="15106" width="35.5703125" style="173" customWidth="1"/>
    <col min="15107" max="15107" width="18.140625" style="173" customWidth="1"/>
    <col min="15108" max="15108" width="18" style="173" customWidth="1"/>
    <col min="15109" max="15109" width="18.140625" style="173" customWidth="1"/>
    <col min="15110" max="15112" width="18.7109375" style="173" customWidth="1"/>
    <col min="15113" max="15113" width="18.42578125" style="173" customWidth="1"/>
    <col min="15114" max="15115" width="0" style="173" hidden="1" customWidth="1"/>
    <col min="15116" max="15116" width="16.5703125" style="173" customWidth="1"/>
    <col min="15117" max="15117" width="18.140625" style="173" customWidth="1"/>
    <col min="15118" max="15360" width="12.5703125" style="173"/>
    <col min="15361" max="15361" width="5.85546875" style="173" customWidth="1"/>
    <col min="15362" max="15362" width="35.5703125" style="173" customWidth="1"/>
    <col min="15363" max="15363" width="18.140625" style="173" customWidth="1"/>
    <col min="15364" max="15364" width="18" style="173" customWidth="1"/>
    <col min="15365" max="15365" width="18.140625" style="173" customWidth="1"/>
    <col min="15366" max="15368" width="18.7109375" style="173" customWidth="1"/>
    <col min="15369" max="15369" width="18.42578125" style="173" customWidth="1"/>
    <col min="15370" max="15371" width="0" style="173" hidden="1" customWidth="1"/>
    <col min="15372" max="15372" width="16.5703125" style="173" customWidth="1"/>
    <col min="15373" max="15373" width="18.140625" style="173" customWidth="1"/>
    <col min="15374" max="15616" width="12.5703125" style="173"/>
    <col min="15617" max="15617" width="5.85546875" style="173" customWidth="1"/>
    <col min="15618" max="15618" width="35.5703125" style="173" customWidth="1"/>
    <col min="15619" max="15619" width="18.140625" style="173" customWidth="1"/>
    <col min="15620" max="15620" width="18" style="173" customWidth="1"/>
    <col min="15621" max="15621" width="18.140625" style="173" customWidth="1"/>
    <col min="15622" max="15624" width="18.7109375" style="173" customWidth="1"/>
    <col min="15625" max="15625" width="18.42578125" style="173" customWidth="1"/>
    <col min="15626" max="15627" width="0" style="173" hidden="1" customWidth="1"/>
    <col min="15628" max="15628" width="16.5703125" style="173" customWidth="1"/>
    <col min="15629" max="15629" width="18.140625" style="173" customWidth="1"/>
    <col min="15630" max="15872" width="12.5703125" style="173"/>
    <col min="15873" max="15873" width="5.85546875" style="173" customWidth="1"/>
    <col min="15874" max="15874" width="35.5703125" style="173" customWidth="1"/>
    <col min="15875" max="15875" width="18.140625" style="173" customWidth="1"/>
    <col min="15876" max="15876" width="18" style="173" customWidth="1"/>
    <col min="15877" max="15877" width="18.140625" style="173" customWidth="1"/>
    <col min="15878" max="15880" width="18.7109375" style="173" customWidth="1"/>
    <col min="15881" max="15881" width="18.42578125" style="173" customWidth="1"/>
    <col min="15882" max="15883" width="0" style="173" hidden="1" customWidth="1"/>
    <col min="15884" max="15884" width="16.5703125" style="173" customWidth="1"/>
    <col min="15885" max="15885" width="18.140625" style="173" customWidth="1"/>
    <col min="15886" max="16128" width="12.5703125" style="173"/>
    <col min="16129" max="16129" width="5.85546875" style="173" customWidth="1"/>
    <col min="16130" max="16130" width="35.5703125" style="173" customWidth="1"/>
    <col min="16131" max="16131" width="18.140625" style="173" customWidth="1"/>
    <col min="16132" max="16132" width="18" style="173" customWidth="1"/>
    <col min="16133" max="16133" width="18.140625" style="173" customWidth="1"/>
    <col min="16134" max="16136" width="18.7109375" style="173" customWidth="1"/>
    <col min="16137" max="16137" width="18.42578125" style="173" customWidth="1"/>
    <col min="16138" max="16139" width="0" style="173" hidden="1" customWidth="1"/>
    <col min="16140" max="16140" width="16.5703125" style="173" customWidth="1"/>
    <col min="16141" max="16141" width="18.140625" style="173" customWidth="1"/>
    <col min="16142" max="16384" width="12.5703125" style="173"/>
  </cols>
  <sheetData>
    <row r="1" spans="1:13" ht="79.5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171"/>
      <c r="M1" s="172"/>
    </row>
    <row r="2" spans="1:13" ht="19.350000000000001" customHeight="1">
      <c r="A2" s="232" t="s">
        <v>508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43"/>
      <c r="M2" s="172"/>
    </row>
    <row r="3" spans="1:13" ht="23.25" customHeight="1">
      <c r="A3" s="234" t="s">
        <v>509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174" t="s">
        <v>510</v>
      </c>
      <c r="M3" s="172"/>
    </row>
    <row r="4" spans="1:13" ht="18" customHeight="1">
      <c r="A4" s="236" t="s">
        <v>511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239">
        <v>45239</v>
      </c>
      <c r="M4" s="172"/>
    </row>
    <row r="5" spans="1:13" ht="17.100000000000001" customHeight="1">
      <c r="A5" s="241" t="s">
        <v>512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L5" s="240"/>
      <c r="M5" s="172"/>
    </row>
    <row r="6" spans="1:13" ht="15.75">
      <c r="A6" s="222"/>
      <c r="B6" s="223"/>
      <c r="C6" s="223"/>
      <c r="D6" s="223"/>
      <c r="E6" s="223"/>
      <c r="F6" s="223"/>
      <c r="G6" s="223"/>
      <c r="H6" s="223"/>
      <c r="I6" s="223"/>
      <c r="J6" s="144"/>
      <c r="K6" s="144"/>
      <c r="L6" s="175"/>
      <c r="M6" s="172"/>
    </row>
    <row r="7" spans="1:13">
      <c r="A7" s="224" t="s">
        <v>513</v>
      </c>
      <c r="B7" s="225"/>
      <c r="C7" s="145" t="s">
        <v>514</v>
      </c>
      <c r="D7" s="145" t="s">
        <v>515</v>
      </c>
      <c r="E7" s="145" t="s">
        <v>516</v>
      </c>
      <c r="F7" s="145" t="s">
        <v>517</v>
      </c>
      <c r="G7" s="145" t="s">
        <v>518</v>
      </c>
      <c r="H7" s="145" t="s">
        <v>519</v>
      </c>
      <c r="I7" s="145" t="s">
        <v>520</v>
      </c>
      <c r="J7" s="145" t="s">
        <v>521</v>
      </c>
      <c r="K7" s="145" t="s">
        <v>522</v>
      </c>
      <c r="L7" s="228" t="s">
        <v>523</v>
      </c>
      <c r="M7" s="172"/>
    </row>
    <row r="8" spans="1:13">
      <c r="A8" s="226"/>
      <c r="B8" s="227"/>
      <c r="C8" s="145" t="s">
        <v>524</v>
      </c>
      <c r="D8" s="146" t="s">
        <v>525</v>
      </c>
      <c r="E8" s="147">
        <v>60</v>
      </c>
      <c r="F8" s="147">
        <v>90</v>
      </c>
      <c r="G8" s="147">
        <v>120</v>
      </c>
      <c r="H8" s="147">
        <v>150</v>
      </c>
      <c r="I8" s="147">
        <v>180</v>
      </c>
      <c r="J8" s="147">
        <v>210</v>
      </c>
      <c r="K8" s="147">
        <v>240</v>
      </c>
      <c r="L8" s="229"/>
      <c r="M8" s="176"/>
    </row>
    <row r="9" spans="1:13" ht="14.25" customHeight="1">
      <c r="A9" s="211" t="s">
        <v>526</v>
      </c>
      <c r="B9" s="212"/>
      <c r="C9" s="148">
        <f>C11/$C$28</f>
        <v>3.9560585158963366E-2</v>
      </c>
      <c r="D9" s="149">
        <v>0.45</v>
      </c>
      <c r="E9" s="149">
        <v>0.15</v>
      </c>
      <c r="F9" s="149">
        <v>0.1</v>
      </c>
      <c r="G9" s="149">
        <v>0.1</v>
      </c>
      <c r="H9" s="149">
        <v>0.1</v>
      </c>
      <c r="I9" s="149">
        <v>0.1</v>
      </c>
      <c r="J9" s="149"/>
      <c r="K9" s="149"/>
      <c r="L9" s="201">
        <f>SUM(D11+E11+F11+G11+H11+I11+J11+K11)</f>
        <v>22259.324999999993</v>
      </c>
      <c r="M9" s="176"/>
    </row>
    <row r="10" spans="1:13" ht="6.75" customHeight="1">
      <c r="A10" s="197"/>
      <c r="B10" s="213"/>
      <c r="C10" s="150"/>
      <c r="D10" s="151"/>
      <c r="E10" s="151"/>
      <c r="F10" s="151"/>
      <c r="G10" s="151"/>
      <c r="H10" s="151"/>
      <c r="I10" s="151"/>
      <c r="J10" s="151"/>
      <c r="K10" s="151"/>
      <c r="L10" s="202"/>
      <c r="M10" s="172"/>
    </row>
    <row r="11" spans="1:13" ht="14.25" customHeight="1">
      <c r="A11" s="214"/>
      <c r="B11" s="215"/>
      <c r="C11" s="152">
        <f>17807.46*1.25</f>
        <v>22259.324999999997</v>
      </c>
      <c r="D11" s="153">
        <f t="shared" ref="D11:I11" si="0">D9*$C$11</f>
        <v>10016.696249999999</v>
      </c>
      <c r="E11" s="153">
        <f t="shared" si="0"/>
        <v>3338.8987499999994</v>
      </c>
      <c r="F11" s="153">
        <f t="shared" si="0"/>
        <v>2225.9324999999999</v>
      </c>
      <c r="G11" s="153">
        <f t="shared" si="0"/>
        <v>2225.9324999999999</v>
      </c>
      <c r="H11" s="153">
        <f t="shared" si="0"/>
        <v>2225.9324999999999</v>
      </c>
      <c r="I11" s="153">
        <f t="shared" si="0"/>
        <v>2225.9324999999999</v>
      </c>
      <c r="J11" s="153">
        <f>J9*$C$11</f>
        <v>0</v>
      </c>
      <c r="K11" s="153">
        <f>K9*$C$11</f>
        <v>0</v>
      </c>
      <c r="L11" s="203"/>
      <c r="M11" s="177"/>
    </row>
    <row r="12" spans="1:13" ht="14.25" customHeight="1">
      <c r="A12" s="211" t="s">
        <v>527</v>
      </c>
      <c r="B12" s="212"/>
      <c r="C12" s="148">
        <f>C14/$C$28</f>
        <v>3.7461642308147559E-2</v>
      </c>
      <c r="D12" s="148">
        <v>0.7</v>
      </c>
      <c r="E12" s="148">
        <v>0.3</v>
      </c>
      <c r="F12" s="154"/>
      <c r="G12" s="154"/>
      <c r="H12" s="154"/>
      <c r="I12" s="154"/>
      <c r="J12" s="154"/>
      <c r="K12" s="154"/>
      <c r="L12" s="201">
        <f>SUM(D14+E14+F14+G14+H14+I14+J14+K14)</f>
        <v>21078.325000000001</v>
      </c>
      <c r="M12" s="176"/>
    </row>
    <row r="13" spans="1:13" ht="6.75" customHeight="1">
      <c r="A13" s="197"/>
      <c r="B13" s="213"/>
      <c r="C13" s="150"/>
      <c r="D13" s="155"/>
      <c r="E13" s="155"/>
      <c r="F13" s="150"/>
      <c r="G13" s="150"/>
      <c r="H13" s="150"/>
      <c r="I13" s="150"/>
      <c r="J13" s="155"/>
      <c r="K13" s="155"/>
      <c r="L13" s="202"/>
      <c r="M13" s="172"/>
    </row>
    <row r="14" spans="1:13" ht="14.25" customHeight="1">
      <c r="A14" s="214"/>
      <c r="B14" s="215"/>
      <c r="C14" s="152">
        <f>16862.66*1.25</f>
        <v>21078.325000000001</v>
      </c>
      <c r="D14" s="153">
        <f>D12*$C$14</f>
        <v>14754.827499999999</v>
      </c>
      <c r="E14" s="153">
        <f>E12*$C$14</f>
        <v>6323.4975000000004</v>
      </c>
      <c r="F14" s="153"/>
      <c r="G14" s="153"/>
      <c r="H14" s="153"/>
      <c r="I14" s="153"/>
      <c r="J14" s="153">
        <f>J12*$C$14</f>
        <v>0</v>
      </c>
      <c r="K14" s="153">
        <f>K12*$C$14</f>
        <v>0</v>
      </c>
      <c r="L14" s="203"/>
      <c r="M14" s="177"/>
    </row>
    <row r="15" spans="1:13" ht="14.25" customHeight="1">
      <c r="A15" s="211" t="s">
        <v>528</v>
      </c>
      <c r="B15" s="212"/>
      <c r="C15" s="148">
        <f>C17/$C$28</f>
        <v>0.33505861488966243</v>
      </c>
      <c r="D15" s="154">
        <v>0.15</v>
      </c>
      <c r="E15" s="148">
        <v>0.15</v>
      </c>
      <c r="F15" s="154">
        <v>0.2</v>
      </c>
      <c r="G15" s="154">
        <v>0.2</v>
      </c>
      <c r="H15" s="154">
        <v>0.2</v>
      </c>
      <c r="I15" s="154">
        <v>0.1</v>
      </c>
      <c r="J15" s="154"/>
      <c r="K15" s="154"/>
      <c r="L15" s="201">
        <f>SUM(D17+E17+F17+G17+H17+I17+J17+K17)</f>
        <v>188525.48749999999</v>
      </c>
      <c r="M15" s="176"/>
    </row>
    <row r="16" spans="1:13" ht="6.75" customHeight="1">
      <c r="A16" s="197"/>
      <c r="B16" s="213"/>
      <c r="C16" s="150"/>
      <c r="D16" s="155"/>
      <c r="E16" s="155"/>
      <c r="F16" s="155"/>
      <c r="G16" s="155"/>
      <c r="H16" s="155"/>
      <c r="I16" s="155"/>
      <c r="J16" s="155"/>
      <c r="K16" s="155"/>
      <c r="L16" s="202"/>
      <c r="M16" s="172"/>
    </row>
    <row r="17" spans="1:13" ht="14.25" customHeight="1">
      <c r="A17" s="214"/>
      <c r="B17" s="215"/>
      <c r="C17" s="152">
        <f>150820.39*1.25</f>
        <v>188525.48750000002</v>
      </c>
      <c r="D17" s="153">
        <f t="shared" ref="D17:I17" si="1">D15*$C$17</f>
        <v>28278.823125000003</v>
      </c>
      <c r="E17" s="153">
        <f t="shared" si="1"/>
        <v>28278.823125000003</v>
      </c>
      <c r="F17" s="153">
        <f t="shared" si="1"/>
        <v>37705.097500000003</v>
      </c>
      <c r="G17" s="153">
        <f t="shared" si="1"/>
        <v>37705.097500000003</v>
      </c>
      <c r="H17" s="153">
        <f t="shared" si="1"/>
        <v>37705.097500000003</v>
      </c>
      <c r="I17" s="153">
        <f t="shared" si="1"/>
        <v>18852.548750000002</v>
      </c>
      <c r="J17" s="153">
        <f>J15*$C$17</f>
        <v>0</v>
      </c>
      <c r="K17" s="153">
        <f>K15*$C$17</f>
        <v>0</v>
      </c>
      <c r="L17" s="203"/>
      <c r="M17" s="177"/>
    </row>
    <row r="18" spans="1:13" ht="14.25" customHeight="1">
      <c r="A18" s="211" t="s">
        <v>529</v>
      </c>
      <c r="B18" s="212"/>
      <c r="C18" s="148">
        <f>C20/$C$28</f>
        <v>2.7501927437359613E-2</v>
      </c>
      <c r="D18" s="148"/>
      <c r="E18" s="154"/>
      <c r="F18" s="154"/>
      <c r="G18" s="154">
        <v>0.2</v>
      </c>
      <c r="H18" s="154">
        <v>0.4</v>
      </c>
      <c r="I18" s="154">
        <v>0.4</v>
      </c>
      <c r="J18" s="154"/>
      <c r="K18" s="154"/>
      <c r="L18" s="201">
        <f>SUM(D20+E20+F20+G20+H20+I20+J20+K20)</f>
        <v>15474.35</v>
      </c>
      <c r="M18" s="176"/>
    </row>
    <row r="19" spans="1:13" ht="6.75" customHeight="1">
      <c r="A19" s="197"/>
      <c r="B19" s="213"/>
      <c r="C19" s="150"/>
      <c r="D19" s="150"/>
      <c r="E19" s="150"/>
      <c r="F19" s="150"/>
      <c r="G19" s="155"/>
      <c r="H19" s="155"/>
      <c r="I19" s="155"/>
      <c r="J19" s="155"/>
      <c r="K19" s="155"/>
      <c r="L19" s="202"/>
      <c r="M19" s="172"/>
    </row>
    <row r="20" spans="1:13" ht="14.25" customHeight="1">
      <c r="A20" s="197"/>
      <c r="B20" s="213"/>
      <c r="C20" s="152">
        <f>12379.48*1.25</f>
        <v>15474.349999999999</v>
      </c>
      <c r="D20" s="153"/>
      <c r="E20" s="153"/>
      <c r="F20" s="153"/>
      <c r="G20" s="153">
        <f>G18*$C$20</f>
        <v>3094.87</v>
      </c>
      <c r="H20" s="153">
        <f>H18*$C$20</f>
        <v>6189.74</v>
      </c>
      <c r="I20" s="153">
        <f>I18*$C$20</f>
        <v>6189.74</v>
      </c>
      <c r="J20" s="153">
        <f>J18*$C$20</f>
        <v>0</v>
      </c>
      <c r="K20" s="153">
        <f>K18*$C$20</f>
        <v>0</v>
      </c>
      <c r="L20" s="203"/>
      <c r="M20" s="177"/>
    </row>
    <row r="21" spans="1:13" ht="14.25" customHeight="1">
      <c r="A21" s="216" t="s">
        <v>530</v>
      </c>
      <c r="B21" s="217"/>
      <c r="C21" s="148">
        <f>C23/$C$28</f>
        <v>0.56041723020586698</v>
      </c>
      <c r="D21" s="148"/>
      <c r="E21" s="154">
        <v>0.15</v>
      </c>
      <c r="F21" s="154">
        <v>0.15</v>
      </c>
      <c r="G21" s="154">
        <v>0.3</v>
      </c>
      <c r="H21" s="154">
        <v>0.3</v>
      </c>
      <c r="I21" s="154">
        <v>0.1</v>
      </c>
      <c r="J21" s="154"/>
      <c r="K21" s="154"/>
      <c r="L21" s="201">
        <f>SUM(D23+E23+F23+G23+H23+I23+J23+K23)</f>
        <v>315326.71250000002</v>
      </c>
      <c r="M21" s="176"/>
    </row>
    <row r="22" spans="1:13" ht="7.5" customHeight="1">
      <c r="A22" s="218"/>
      <c r="B22" s="219"/>
      <c r="C22" s="150"/>
      <c r="D22" s="150"/>
      <c r="E22" s="155"/>
      <c r="F22" s="155"/>
      <c r="G22" s="155"/>
      <c r="H22" s="155"/>
      <c r="I22" s="155"/>
      <c r="J22" s="155"/>
      <c r="K22" s="155"/>
      <c r="L22" s="202"/>
      <c r="M22" s="177"/>
    </row>
    <row r="23" spans="1:13" ht="14.25" customHeight="1">
      <c r="A23" s="220"/>
      <c r="B23" s="221"/>
      <c r="C23" s="152">
        <f>252261.37*1.25</f>
        <v>315326.71250000002</v>
      </c>
      <c r="D23" s="153"/>
      <c r="E23" s="153">
        <f>E21*$C$23</f>
        <v>47299.006874999999</v>
      </c>
      <c r="F23" s="153">
        <f>F21*$C$23</f>
        <v>47299.006874999999</v>
      </c>
      <c r="G23" s="153">
        <f>G21*$C$23</f>
        <v>94598.013749999998</v>
      </c>
      <c r="H23" s="153">
        <f>H21*$C$23</f>
        <v>94598.013749999998</v>
      </c>
      <c r="I23" s="153">
        <f>I21*$C$23</f>
        <v>31532.671250000003</v>
      </c>
      <c r="J23" s="153">
        <f>J21*$C$20</f>
        <v>0</v>
      </c>
      <c r="K23" s="153">
        <f>K21*$C$20</f>
        <v>0</v>
      </c>
      <c r="L23" s="203"/>
      <c r="M23" s="177"/>
    </row>
    <row r="24" spans="1:13" ht="14.25" hidden="1" customHeight="1">
      <c r="A24" s="195" t="s">
        <v>531</v>
      </c>
      <c r="B24" s="196"/>
      <c r="C24" s="148">
        <f>C26/$C$28</f>
        <v>0</v>
      </c>
      <c r="D24" s="148"/>
      <c r="E24" s="154"/>
      <c r="F24" s="154"/>
      <c r="G24" s="154"/>
      <c r="H24" s="154"/>
      <c r="I24" s="154"/>
      <c r="J24" s="154"/>
      <c r="K24" s="154"/>
      <c r="L24" s="201">
        <f>SUM(D26+E26+F26+G26+H26+I26+J26+K26)</f>
        <v>0</v>
      </c>
      <c r="M24" s="176"/>
    </row>
    <row r="25" spans="1:13" ht="6.75" hidden="1" customHeight="1">
      <c r="A25" s="197"/>
      <c r="B25" s="198"/>
      <c r="C25" s="150"/>
      <c r="D25" s="155"/>
      <c r="E25" s="155"/>
      <c r="F25" s="155"/>
      <c r="G25" s="155"/>
      <c r="H25" s="155"/>
      <c r="I25" s="155"/>
      <c r="J25" s="155"/>
      <c r="K25" s="155"/>
      <c r="L25" s="202"/>
      <c r="M25" s="177"/>
    </row>
    <row r="26" spans="1:13" ht="14.25" hidden="1" customHeight="1">
      <c r="A26" s="199"/>
      <c r="B26" s="200"/>
      <c r="C26" s="152"/>
      <c r="D26" s="153">
        <f t="shared" ref="D26:K26" si="2">D24*$C$20</f>
        <v>0</v>
      </c>
      <c r="E26" s="153">
        <f t="shared" si="2"/>
        <v>0</v>
      </c>
      <c r="F26" s="153">
        <f t="shared" si="2"/>
        <v>0</v>
      </c>
      <c r="G26" s="153">
        <f t="shared" si="2"/>
        <v>0</v>
      </c>
      <c r="H26" s="153">
        <f t="shared" si="2"/>
        <v>0</v>
      </c>
      <c r="I26" s="153">
        <f>I24*$C$26</f>
        <v>0</v>
      </c>
      <c r="J26" s="153">
        <f>J24*$C$26</f>
        <v>0</v>
      </c>
      <c r="K26" s="153">
        <f t="shared" si="2"/>
        <v>0</v>
      </c>
      <c r="L26" s="203"/>
      <c r="M26" s="177"/>
    </row>
    <row r="27" spans="1:13">
      <c r="A27" s="204"/>
      <c r="B27" s="205"/>
      <c r="C27" s="205"/>
      <c r="D27" s="205"/>
      <c r="E27" s="205"/>
      <c r="F27" s="156"/>
      <c r="G27" s="156"/>
      <c r="H27" s="156"/>
      <c r="I27" s="156"/>
      <c r="J27" s="157"/>
      <c r="K27" s="157"/>
      <c r="L27" s="158"/>
      <c r="M27" s="176"/>
    </row>
    <row r="28" spans="1:13" ht="30.75" customHeight="1">
      <c r="A28" s="206" t="s">
        <v>523</v>
      </c>
      <c r="B28" s="207"/>
      <c r="C28" s="159">
        <f>SUM(C11,C14,C17,C20,C23)</f>
        <v>562664.20000000007</v>
      </c>
      <c r="D28" s="160">
        <f t="shared" ref="D28:I28" si="3">SUM(D11+D14+D17+D20+D23+D26)</f>
        <v>53050.346875000003</v>
      </c>
      <c r="E28" s="160">
        <f t="shared" si="3"/>
        <v>85240.226250000007</v>
      </c>
      <c r="F28" s="160">
        <f t="shared" si="3"/>
        <v>87230.036875000005</v>
      </c>
      <c r="G28" s="160">
        <f t="shared" si="3"/>
        <v>137623.91375000001</v>
      </c>
      <c r="H28" s="160">
        <f t="shared" si="3"/>
        <v>140718.78375</v>
      </c>
      <c r="I28" s="160">
        <f t="shared" si="3"/>
        <v>58800.892500000002</v>
      </c>
      <c r="J28" s="160" t="e">
        <f>SUM(J11+J14+J17+J20+#REF!+J23+J26)</f>
        <v>#REF!</v>
      </c>
      <c r="K28" s="160" t="e">
        <f>SUM(K11+K14+K17+K20+#REF!+K23+K26)</f>
        <v>#REF!</v>
      </c>
      <c r="L28" s="161">
        <f>SUM(L9,L12,L15,L18,L21)</f>
        <v>562664.19999999995</v>
      </c>
      <c r="M28" s="172"/>
    </row>
    <row r="29" spans="1:13" ht="15.75" hidden="1" customHeight="1">
      <c r="A29" s="208" t="s">
        <v>532</v>
      </c>
      <c r="B29" s="208"/>
      <c r="C29" s="162" t="s">
        <v>533</v>
      </c>
      <c r="D29" s="163">
        <f t="shared" ref="D29:I29" si="4">D11+D14+D17+D20</f>
        <v>53050.346875000003</v>
      </c>
      <c r="E29" s="163">
        <f t="shared" si="4"/>
        <v>37941.219375000001</v>
      </c>
      <c r="F29" s="163">
        <f t="shared" si="4"/>
        <v>39931.030000000006</v>
      </c>
      <c r="G29" s="163">
        <f t="shared" si="4"/>
        <v>43025.900000000009</v>
      </c>
      <c r="H29" s="163">
        <f t="shared" si="4"/>
        <v>46120.770000000004</v>
      </c>
      <c r="I29" s="163">
        <f t="shared" si="4"/>
        <v>27268.221250000002</v>
      </c>
      <c r="J29" s="163"/>
      <c r="K29" s="163"/>
      <c r="L29" s="163">
        <f>L9+L12+L15+L18</f>
        <v>247337.48749999999</v>
      </c>
      <c r="M29" s="172"/>
    </row>
    <row r="30" spans="1:13" hidden="1">
      <c r="A30" s="209"/>
      <c r="B30" s="209"/>
      <c r="C30" s="164" t="s">
        <v>534</v>
      </c>
      <c r="D30" s="165">
        <f>D29</f>
        <v>53050.346875000003</v>
      </c>
      <c r="E30" s="165">
        <f>E29+D30</f>
        <v>90991.566250000003</v>
      </c>
      <c r="F30" s="165">
        <f>F29+E30</f>
        <v>130922.59625</v>
      </c>
      <c r="G30" s="165">
        <f>G29+F30</f>
        <v>173948.49625000003</v>
      </c>
      <c r="H30" s="165">
        <f>H29+G30</f>
        <v>220069.26625000004</v>
      </c>
      <c r="I30" s="166">
        <f>I29+H30</f>
        <v>247337.48750000005</v>
      </c>
      <c r="J30" s="166"/>
      <c r="K30" s="166"/>
      <c r="L30" s="166">
        <f>L29+I30</f>
        <v>494674.97500000003</v>
      </c>
      <c r="M30" s="172"/>
    </row>
    <row r="31" spans="1:13" hidden="1">
      <c r="A31" s="210" t="s">
        <v>535</v>
      </c>
      <c r="B31" s="210"/>
      <c r="C31" s="164" t="s">
        <v>533</v>
      </c>
      <c r="D31" s="167">
        <f t="shared" ref="D31:I31" si="5">D29/$C$28</f>
        <v>9.4284205170686169E-2</v>
      </c>
      <c r="E31" s="167">
        <f t="shared" si="5"/>
        <v>6.7431372699738132E-2</v>
      </c>
      <c r="F31" s="167">
        <f t="shared" si="5"/>
        <v>7.0967781493828833E-2</v>
      </c>
      <c r="G31" s="167">
        <f t="shared" si="5"/>
        <v>7.6468166981300753E-2</v>
      </c>
      <c r="H31" s="167">
        <f t="shared" si="5"/>
        <v>8.1968552468772674E-2</v>
      </c>
      <c r="I31" s="167">
        <f t="shared" si="5"/>
        <v>4.8462690979806426E-2</v>
      </c>
      <c r="J31" s="167"/>
      <c r="K31" s="167"/>
      <c r="L31" s="167">
        <f>L29/$C$28</f>
        <v>0.43958276979413291</v>
      </c>
      <c r="M31" s="172"/>
    </row>
    <row r="32" spans="1:13" hidden="1">
      <c r="A32" s="210"/>
      <c r="B32" s="210"/>
      <c r="C32" s="164" t="s">
        <v>534</v>
      </c>
      <c r="D32" s="167">
        <f>D31</f>
        <v>9.4284205170686169E-2</v>
      </c>
      <c r="E32" s="167">
        <f>E31+D32</f>
        <v>0.16171557787042429</v>
      </c>
      <c r="F32" s="167">
        <f>F31+E32</f>
        <v>0.23268335936425311</v>
      </c>
      <c r="G32" s="167">
        <f>G31+F32</f>
        <v>0.30915152634555387</v>
      </c>
      <c r="H32" s="167">
        <f>H31+G32</f>
        <v>0.39112007881432653</v>
      </c>
      <c r="I32" s="167">
        <f>I31+H32</f>
        <v>0.43958276979413297</v>
      </c>
      <c r="J32" s="167"/>
      <c r="K32" s="167"/>
      <c r="L32" s="167">
        <f>L31+I32</f>
        <v>0.87916553958826582</v>
      </c>
      <c r="M32" s="172"/>
    </row>
    <row r="33" spans="1:13">
      <c r="A33" s="168"/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2"/>
      <c r="M33" s="172"/>
    </row>
    <row r="34" spans="1:13">
      <c r="A34" s="168"/>
      <c r="B34" s="169"/>
      <c r="C34" s="170"/>
      <c r="D34" s="170"/>
      <c r="E34" s="170"/>
      <c r="F34" s="170"/>
      <c r="G34" s="170"/>
      <c r="H34" s="170"/>
      <c r="I34" s="170"/>
      <c r="J34" s="170"/>
      <c r="K34" s="170"/>
      <c r="L34" s="172"/>
      <c r="M34" s="172"/>
    </row>
    <row r="35" spans="1:13" ht="15.75" customHeight="1">
      <c r="A35" s="178"/>
      <c r="B35" s="193" t="s">
        <v>507</v>
      </c>
      <c r="C35" s="193"/>
      <c r="D35" s="193"/>
      <c r="E35" s="193"/>
      <c r="F35" s="193"/>
      <c r="G35" s="193"/>
      <c r="H35" s="193"/>
      <c r="I35" s="178"/>
      <c r="J35" s="178"/>
      <c r="K35" s="178"/>
      <c r="L35" s="179"/>
      <c r="M35" s="179"/>
    </row>
    <row r="36" spans="1:13" ht="15.75" customHeight="1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  <row r="37" spans="1:13" ht="15.75" customHeight="1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13">
      <c r="A38" s="178"/>
      <c r="B38" s="172"/>
      <c r="C38" s="172"/>
      <c r="D38" s="172"/>
      <c r="E38" s="172"/>
      <c r="F38" s="172"/>
      <c r="G38" s="172"/>
      <c r="H38" s="172"/>
      <c r="I38" s="178"/>
      <c r="J38" s="178"/>
      <c r="K38" s="178"/>
      <c r="L38" s="178"/>
      <c r="M38" s="178"/>
    </row>
    <row r="39" spans="1:13" ht="14.25" customHeight="1">
      <c r="A39" s="178"/>
      <c r="B39" s="192" t="s">
        <v>368</v>
      </c>
      <c r="C39" s="192"/>
      <c r="D39" s="192"/>
      <c r="E39" s="192"/>
      <c r="F39" s="192"/>
      <c r="G39" s="192"/>
      <c r="H39" s="192"/>
      <c r="I39" s="178"/>
      <c r="J39" s="178"/>
      <c r="K39" s="178"/>
      <c r="L39" s="178"/>
      <c r="M39" s="178"/>
    </row>
    <row r="40" spans="1:13" ht="14.25" customHeight="1">
      <c r="A40" s="178"/>
      <c r="B40" s="192" t="s">
        <v>108</v>
      </c>
      <c r="C40" s="192"/>
      <c r="D40" s="192"/>
      <c r="E40" s="192"/>
      <c r="F40" s="192"/>
      <c r="G40" s="192"/>
      <c r="H40" s="192"/>
      <c r="I40" s="178"/>
      <c r="J40" s="178"/>
      <c r="K40" s="178"/>
      <c r="L40" s="178"/>
      <c r="M40" s="178"/>
    </row>
    <row r="41" spans="1:13" ht="14.25" customHeight="1">
      <c r="A41" s="180"/>
      <c r="B41" s="192" t="s">
        <v>376</v>
      </c>
      <c r="C41" s="192"/>
      <c r="D41" s="192"/>
      <c r="E41" s="192"/>
      <c r="F41" s="192"/>
      <c r="G41" s="192"/>
      <c r="H41" s="192"/>
      <c r="I41" s="181"/>
      <c r="J41" s="181"/>
      <c r="K41" s="181"/>
      <c r="L41" s="172"/>
      <c r="M41" s="172"/>
    </row>
    <row r="42" spans="1:13" ht="15">
      <c r="A42" s="172"/>
      <c r="B42" s="194" t="s">
        <v>375</v>
      </c>
      <c r="C42" s="194"/>
      <c r="D42" s="194"/>
      <c r="E42" s="194"/>
      <c r="F42" s="194"/>
      <c r="G42" s="194"/>
      <c r="H42" s="194"/>
      <c r="I42" s="172"/>
      <c r="J42" s="172"/>
      <c r="K42" s="172"/>
      <c r="L42" s="172"/>
      <c r="M42" s="172"/>
    </row>
    <row r="46" spans="1:13" ht="15">
      <c r="B46" s="182"/>
    </row>
    <row r="47" spans="1:13" ht="15">
      <c r="B47" s="192" t="s">
        <v>409</v>
      </c>
      <c r="C47" s="192"/>
      <c r="D47" s="192"/>
      <c r="E47" s="192"/>
      <c r="F47" s="192"/>
      <c r="G47" s="192"/>
      <c r="H47" s="192"/>
    </row>
    <row r="48" spans="1:13" ht="15">
      <c r="B48" s="192" t="s">
        <v>410</v>
      </c>
      <c r="C48" s="192"/>
      <c r="D48" s="192"/>
      <c r="E48" s="192"/>
      <c r="F48" s="192"/>
      <c r="G48" s="192"/>
      <c r="H48" s="192"/>
    </row>
  </sheetData>
  <sheetProtection selectLockedCells="1" selectUnlockedCells="1"/>
  <mergeCells count="32">
    <mergeCell ref="A12:B14"/>
    <mergeCell ref="L12:L14"/>
    <mergeCell ref="A1:K1"/>
    <mergeCell ref="A2:K2"/>
    <mergeCell ref="A3:K3"/>
    <mergeCell ref="A4:K4"/>
    <mergeCell ref="L4:L5"/>
    <mergeCell ref="A5:K5"/>
    <mergeCell ref="A6:I6"/>
    <mergeCell ref="A7:B8"/>
    <mergeCell ref="L7:L8"/>
    <mergeCell ref="A9:B11"/>
    <mergeCell ref="L9:L11"/>
    <mergeCell ref="A31:B32"/>
    <mergeCell ref="A15:B17"/>
    <mergeCell ref="L15:L17"/>
    <mergeCell ref="A18:B20"/>
    <mergeCell ref="L18:L20"/>
    <mergeCell ref="A21:B23"/>
    <mergeCell ref="L21:L23"/>
    <mergeCell ref="A24:B26"/>
    <mergeCell ref="L24:L26"/>
    <mergeCell ref="A27:E27"/>
    <mergeCell ref="A28:B28"/>
    <mergeCell ref="A29:B30"/>
    <mergeCell ref="B48:H48"/>
    <mergeCell ref="B35:H35"/>
    <mergeCell ref="B39:H39"/>
    <mergeCell ref="B40:H40"/>
    <mergeCell ref="B41:H41"/>
    <mergeCell ref="B42:H42"/>
    <mergeCell ref="B47:H47"/>
  </mergeCells>
  <printOptions horizontalCentered="1" verticalCentered="1"/>
  <pageMargins left="0.39370078740157483" right="0.39370078740157483" top="1.0629921259842521" bottom="1.0629921259842521" header="0.78740157480314965" footer="0.78740157480314965"/>
  <pageSetup paperSize="9" scale="67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E973-F615-479E-8D1D-ADE26AF1DF59}">
  <dimension ref="A1:AMI170"/>
  <sheetViews>
    <sheetView tabSelected="1" zoomScaleNormal="100" workbookViewId="0">
      <selection activeCell="D173" sqref="D173"/>
    </sheetView>
  </sheetViews>
  <sheetFormatPr defaultColWidth="11.5703125" defaultRowHeight="14.25"/>
  <cols>
    <col min="1" max="1" width="8.7109375" style="1" customWidth="1"/>
    <col min="2" max="2" width="14.28515625" style="1" customWidth="1"/>
    <col min="3" max="3" width="17.28515625" style="1" customWidth="1"/>
    <col min="4" max="4" width="58.42578125" style="2" customWidth="1"/>
    <col min="5" max="5" width="8.28515625" style="1" customWidth="1"/>
    <col min="6" max="6" width="12.7109375" style="3" customWidth="1"/>
    <col min="7" max="7" width="41.28515625" style="4" customWidth="1"/>
    <col min="8" max="8" width="9.5703125" style="3" customWidth="1"/>
    <col min="9" max="208" width="9.140625" style="3" customWidth="1"/>
  </cols>
  <sheetData>
    <row r="1" spans="1:1023" ht="18">
      <c r="A1" s="185"/>
      <c r="B1" s="185"/>
      <c r="C1" s="185"/>
      <c r="D1" s="185"/>
      <c r="E1" s="185"/>
      <c r="F1" s="185"/>
      <c r="G1" s="185"/>
      <c r="H1" s="133"/>
      <c r="I1" s="133"/>
    </row>
    <row r="2" spans="1:1023" ht="18">
      <c r="A2" s="119"/>
      <c r="B2" s="119"/>
      <c r="C2" s="119"/>
      <c r="D2" s="119"/>
      <c r="E2" s="119"/>
      <c r="F2" s="119"/>
      <c r="G2" s="119"/>
      <c r="H2" s="133"/>
      <c r="I2" s="133"/>
    </row>
    <row r="3" spans="1:1023" ht="18">
      <c r="A3" s="119"/>
      <c r="B3" s="119"/>
      <c r="C3" s="119"/>
      <c r="D3" s="119"/>
      <c r="E3" s="119"/>
      <c r="F3" s="119"/>
      <c r="G3" s="119"/>
      <c r="H3" s="133"/>
      <c r="I3" s="133"/>
    </row>
    <row r="4" spans="1:1023" ht="15.75">
      <c r="A4" s="186"/>
      <c r="B4" s="186"/>
      <c r="C4" s="186"/>
      <c r="D4" s="186"/>
      <c r="E4" s="186"/>
      <c r="F4" s="186"/>
      <c r="G4" s="186"/>
      <c r="H4" s="133"/>
      <c r="I4" s="133"/>
    </row>
    <row r="5" spans="1:1023" ht="29.25" customHeight="1">
      <c r="A5" s="120"/>
      <c r="B5" s="120"/>
      <c r="C5" s="120"/>
      <c r="D5" s="120"/>
      <c r="E5" s="120"/>
      <c r="F5" s="120"/>
      <c r="G5" s="120"/>
      <c r="H5" s="133"/>
      <c r="I5" s="133"/>
    </row>
    <row r="6" spans="1:1023" ht="29.25" customHeight="1">
      <c r="A6" s="120"/>
      <c r="B6" s="120"/>
      <c r="C6" s="120"/>
      <c r="D6" s="120"/>
      <c r="E6" s="120"/>
      <c r="F6" s="120"/>
      <c r="G6" s="120"/>
      <c r="H6" s="133"/>
      <c r="I6" s="133"/>
    </row>
    <row r="7" spans="1:1023" ht="29.25" customHeight="1">
      <c r="A7" s="187" t="s">
        <v>0</v>
      </c>
      <c r="B7" s="187"/>
      <c r="C7" s="187"/>
      <c r="D7" s="187"/>
      <c r="E7" s="122"/>
      <c r="F7" s="123"/>
      <c r="G7" s="124"/>
      <c r="H7" s="133"/>
      <c r="I7" s="133"/>
    </row>
    <row r="8" spans="1:1023" ht="15" customHeight="1">
      <c r="A8" s="121"/>
      <c r="B8" s="121"/>
      <c r="C8" s="121"/>
      <c r="D8" s="121"/>
      <c r="E8" s="122"/>
      <c r="F8" s="123"/>
      <c r="G8" s="124"/>
      <c r="H8" s="133"/>
      <c r="I8" s="133"/>
    </row>
    <row r="9" spans="1:1023" ht="15" customHeight="1">
      <c r="A9" s="191" t="s">
        <v>425</v>
      </c>
      <c r="B9" s="191"/>
      <c r="C9" s="191"/>
      <c r="D9" s="191"/>
      <c r="E9" s="191"/>
      <c r="F9" s="191"/>
      <c r="G9" s="191"/>
      <c r="H9" s="31"/>
      <c r="I9" s="31"/>
    </row>
    <row r="10" spans="1:1023" ht="15.75">
      <c r="A10" s="121"/>
      <c r="B10" s="121"/>
      <c r="C10" s="121"/>
      <c r="D10" s="121"/>
      <c r="E10" s="122"/>
      <c r="F10" s="123"/>
      <c r="G10" s="124"/>
      <c r="H10" s="134"/>
      <c r="I10" s="134"/>
    </row>
    <row r="11" spans="1:1023" ht="14.1" customHeight="1">
      <c r="A11" s="188" t="s">
        <v>396</v>
      </c>
      <c r="B11" s="188"/>
      <c r="C11" s="188"/>
      <c r="D11" s="188"/>
      <c r="E11" s="126"/>
      <c r="F11" s="127"/>
      <c r="G11" s="128"/>
      <c r="H11" s="134"/>
      <c r="I11" s="134"/>
    </row>
    <row r="12" spans="1:1023" ht="21" customHeight="1">
      <c r="A12" s="188" t="s">
        <v>426</v>
      </c>
      <c r="B12" s="188"/>
      <c r="C12" s="188"/>
      <c r="D12" s="188"/>
      <c r="E12" s="126"/>
      <c r="F12" s="127"/>
      <c r="G12" s="128"/>
      <c r="H12" s="135"/>
      <c r="I12" s="135"/>
    </row>
    <row r="13" spans="1:1023" ht="21" customHeight="1">
      <c r="A13" s="188" t="s">
        <v>427</v>
      </c>
      <c r="B13" s="188"/>
      <c r="C13" s="188"/>
      <c r="D13" s="188"/>
      <c r="E13" s="126"/>
      <c r="F13" s="127"/>
      <c r="G13" s="128"/>
      <c r="H13" s="136"/>
      <c r="I13" s="136"/>
    </row>
    <row r="14" spans="1:1023" ht="21" customHeight="1">
      <c r="A14" s="187" t="s">
        <v>117</v>
      </c>
      <c r="B14" s="187"/>
      <c r="C14" s="187"/>
      <c r="D14" s="187"/>
      <c r="E14" s="126"/>
      <c r="F14" s="130"/>
      <c r="G14" s="131"/>
      <c r="H14" s="137"/>
      <c r="I14" s="138"/>
    </row>
    <row r="15" spans="1:1023" ht="21" customHeight="1" thickBot="1">
      <c r="A15" s="121"/>
      <c r="B15" s="121"/>
      <c r="C15" s="121"/>
      <c r="D15" s="121"/>
      <c r="E15" s="126"/>
      <c r="F15" s="130"/>
      <c r="G15" s="131"/>
      <c r="H15" s="137"/>
      <c r="I15" s="138"/>
    </row>
    <row r="16" spans="1:1023" s="13" customFormat="1" ht="15">
      <c r="A16" s="10"/>
      <c r="B16" s="11"/>
      <c r="C16" s="11"/>
      <c r="D16" s="12"/>
      <c r="E16" s="189"/>
      <c r="F16" s="189"/>
      <c r="G16" s="189"/>
      <c r="HA16" s="14"/>
      <c r="AMG16"/>
      <c r="AMH16"/>
      <c r="AMI16"/>
    </row>
    <row r="17" spans="1:1023" s="19" customFormat="1" ht="46.5" customHeight="1">
      <c r="A17" s="15" t="s">
        <v>1</v>
      </c>
      <c r="B17" s="16" t="s">
        <v>2</v>
      </c>
      <c r="C17" s="16" t="s">
        <v>3</v>
      </c>
      <c r="D17" s="16" t="s">
        <v>4</v>
      </c>
      <c r="E17" s="17" t="s">
        <v>23</v>
      </c>
      <c r="F17" s="17" t="s">
        <v>372</v>
      </c>
      <c r="G17" s="17" t="s">
        <v>428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AMG17"/>
      <c r="AMH17"/>
      <c r="AMI17"/>
    </row>
    <row r="18" spans="1:1023" s="13" customFormat="1" ht="15">
      <c r="A18" s="20" t="s">
        <v>5</v>
      </c>
      <c r="B18" s="21"/>
      <c r="C18" s="21"/>
      <c r="D18" s="22" t="s">
        <v>118</v>
      </c>
      <c r="E18" s="21"/>
      <c r="F18" s="21"/>
      <c r="G18" s="21"/>
      <c r="AMG18"/>
      <c r="AMH18"/>
      <c r="AMI18"/>
    </row>
    <row r="19" spans="1:1023" s="29" customFormat="1" ht="12.75">
      <c r="A19" s="25" t="s">
        <v>6</v>
      </c>
      <c r="B19" s="26" t="s">
        <v>7</v>
      </c>
      <c r="C19" s="26" t="s">
        <v>8</v>
      </c>
      <c r="D19" s="67" t="s">
        <v>9</v>
      </c>
      <c r="E19" s="68" t="s">
        <v>119</v>
      </c>
      <c r="F19" s="69">
        <v>6</v>
      </c>
      <c r="G19" s="139" t="s">
        <v>429</v>
      </c>
      <c r="H19" s="28"/>
      <c r="AMG19"/>
      <c r="AMH19"/>
      <c r="AMI19"/>
    </row>
    <row r="20" spans="1:1023" s="29" customFormat="1" ht="25.5">
      <c r="A20" s="25" t="s">
        <v>10</v>
      </c>
      <c r="B20" s="26" t="s">
        <v>7</v>
      </c>
      <c r="C20" s="26" t="s">
        <v>120</v>
      </c>
      <c r="D20" s="67" t="s">
        <v>121</v>
      </c>
      <c r="E20" s="68" t="s">
        <v>122</v>
      </c>
      <c r="F20" s="69">
        <v>6</v>
      </c>
      <c r="G20" s="139" t="s">
        <v>430</v>
      </c>
      <c r="H20" s="28"/>
      <c r="AMG20"/>
      <c r="AMH20"/>
      <c r="AMI20"/>
    </row>
    <row r="21" spans="1:1023" s="29" customFormat="1" ht="25.5">
      <c r="A21" s="25" t="s">
        <v>13</v>
      </c>
      <c r="B21" s="95" t="s">
        <v>7</v>
      </c>
      <c r="C21" s="95" t="s">
        <v>11</v>
      </c>
      <c r="D21" s="71" t="s">
        <v>12</v>
      </c>
      <c r="E21" s="68" t="s">
        <v>122</v>
      </c>
      <c r="F21" s="69">
        <v>6</v>
      </c>
      <c r="G21" s="139" t="s">
        <v>430</v>
      </c>
      <c r="H21" s="28"/>
      <c r="AMG21"/>
      <c r="AMH21"/>
      <c r="AMI21"/>
    </row>
    <row r="22" spans="1:1023" s="29" customFormat="1" ht="25.5">
      <c r="A22" s="25" t="s">
        <v>15</v>
      </c>
      <c r="B22" s="95" t="s">
        <v>7</v>
      </c>
      <c r="C22" s="95" t="s">
        <v>49</v>
      </c>
      <c r="D22" s="71" t="s">
        <v>50</v>
      </c>
      <c r="E22" s="68" t="s">
        <v>123</v>
      </c>
      <c r="F22" s="69">
        <v>6</v>
      </c>
      <c r="G22" s="139" t="s">
        <v>431</v>
      </c>
      <c r="H22" s="28"/>
      <c r="AMG22"/>
      <c r="AMH22"/>
      <c r="AMI22"/>
    </row>
    <row r="23" spans="1:1023" s="29" customFormat="1" ht="25.5">
      <c r="A23" s="25" t="s">
        <v>16</v>
      </c>
      <c r="B23" s="95" t="s">
        <v>7</v>
      </c>
      <c r="C23" s="95" t="s">
        <v>124</v>
      </c>
      <c r="D23" s="71" t="s">
        <v>125</v>
      </c>
      <c r="E23" s="68" t="s">
        <v>123</v>
      </c>
      <c r="F23" s="69">
        <v>6</v>
      </c>
      <c r="G23" s="139" t="s">
        <v>431</v>
      </c>
      <c r="H23" s="28"/>
      <c r="AMG23"/>
      <c r="AMH23"/>
      <c r="AMI23"/>
    </row>
    <row r="24" spans="1:1023" s="13" customFormat="1" ht="15">
      <c r="A24" s="20" t="s">
        <v>17</v>
      </c>
      <c r="B24" s="21"/>
      <c r="C24" s="21"/>
      <c r="D24" s="22" t="s">
        <v>19</v>
      </c>
      <c r="E24" s="23"/>
      <c r="F24" s="23"/>
      <c r="G24" s="140"/>
      <c r="H24" s="32"/>
      <c r="AMG24"/>
      <c r="AMH24"/>
      <c r="AMI24"/>
    </row>
    <row r="25" spans="1:1023" s="13" customFormat="1" ht="25.5">
      <c r="A25" s="39" t="s">
        <v>18</v>
      </c>
      <c r="B25" s="68" t="s">
        <v>7</v>
      </c>
      <c r="C25" s="68" t="s">
        <v>126</v>
      </c>
      <c r="D25" s="71" t="s">
        <v>127</v>
      </c>
      <c r="E25" s="68" t="s">
        <v>119</v>
      </c>
      <c r="F25" s="69">
        <v>112</v>
      </c>
      <c r="G25" s="139" t="s">
        <v>432</v>
      </c>
      <c r="H25" s="32"/>
      <c r="AMG25"/>
      <c r="AMH25"/>
      <c r="AMI25"/>
    </row>
    <row r="26" spans="1:1023" s="13" customFormat="1" ht="25.5">
      <c r="A26" s="39" t="s">
        <v>26</v>
      </c>
      <c r="B26" s="68" t="s">
        <v>7</v>
      </c>
      <c r="C26" s="68" t="s">
        <v>86</v>
      </c>
      <c r="D26" s="71" t="s">
        <v>87</v>
      </c>
      <c r="E26" s="68" t="s">
        <v>128</v>
      </c>
      <c r="F26" s="69">
        <v>6</v>
      </c>
      <c r="G26" s="139" t="s">
        <v>433</v>
      </c>
      <c r="H26" s="32"/>
      <c r="AMG26"/>
      <c r="AMH26"/>
      <c r="AMI26"/>
    </row>
    <row r="27" spans="1:1023" s="13" customFormat="1" ht="25.5">
      <c r="A27" s="39" t="s">
        <v>27</v>
      </c>
      <c r="B27" s="68" t="s">
        <v>7</v>
      </c>
      <c r="C27" s="68" t="s">
        <v>129</v>
      </c>
      <c r="D27" s="71" t="s">
        <v>130</v>
      </c>
      <c r="E27" s="68" t="s">
        <v>119</v>
      </c>
      <c r="F27" s="69">
        <v>12.55</v>
      </c>
      <c r="G27" s="139" t="s">
        <v>434</v>
      </c>
      <c r="H27" s="32"/>
      <c r="AMG27"/>
      <c r="AMH27"/>
      <c r="AMI27"/>
    </row>
    <row r="28" spans="1:1023" s="13" customFormat="1" ht="25.5">
      <c r="A28" s="39" t="s">
        <v>32</v>
      </c>
      <c r="B28" s="68" t="s">
        <v>7</v>
      </c>
      <c r="C28" s="68" t="s">
        <v>21</v>
      </c>
      <c r="D28" s="71" t="s">
        <v>22</v>
      </c>
      <c r="E28" s="68" t="s">
        <v>128</v>
      </c>
      <c r="F28" s="69">
        <v>0.24</v>
      </c>
      <c r="G28" s="139" t="s">
        <v>435</v>
      </c>
      <c r="H28" s="32"/>
      <c r="AMG28"/>
      <c r="AMH28"/>
      <c r="AMI28"/>
    </row>
    <row r="29" spans="1:1023" s="13" customFormat="1" ht="15">
      <c r="A29" s="39" t="s">
        <v>35</v>
      </c>
      <c r="B29" s="68" t="s">
        <v>7</v>
      </c>
      <c r="C29" s="68" t="s">
        <v>131</v>
      </c>
      <c r="D29" s="71" t="s">
        <v>132</v>
      </c>
      <c r="E29" s="68" t="s">
        <v>119</v>
      </c>
      <c r="F29" s="69">
        <v>0.63</v>
      </c>
      <c r="G29" s="139" t="s">
        <v>436</v>
      </c>
      <c r="H29" s="32"/>
      <c r="AMG29"/>
      <c r="AMH29"/>
      <c r="AMI29"/>
    </row>
    <row r="30" spans="1:1023" s="13" customFormat="1" ht="25.5">
      <c r="A30" s="39" t="s">
        <v>148</v>
      </c>
      <c r="B30" s="68" t="s">
        <v>7</v>
      </c>
      <c r="C30" s="68" t="s">
        <v>133</v>
      </c>
      <c r="D30" s="71" t="s">
        <v>134</v>
      </c>
      <c r="E30" s="68" t="s">
        <v>135</v>
      </c>
      <c r="F30" s="69">
        <v>60</v>
      </c>
      <c r="G30" s="139" t="s">
        <v>437</v>
      </c>
      <c r="H30" s="32"/>
      <c r="AMG30"/>
      <c r="AMH30"/>
      <c r="AMI30"/>
    </row>
    <row r="31" spans="1:1023" s="13" customFormat="1" ht="25.5">
      <c r="A31" s="39" t="s">
        <v>149</v>
      </c>
      <c r="B31" s="68" t="s">
        <v>7</v>
      </c>
      <c r="C31" s="68" t="s">
        <v>136</v>
      </c>
      <c r="D31" s="71" t="s">
        <v>137</v>
      </c>
      <c r="E31" s="68" t="s">
        <v>119</v>
      </c>
      <c r="F31" s="69">
        <v>93.82</v>
      </c>
      <c r="G31" s="139" t="s">
        <v>438</v>
      </c>
      <c r="H31" s="32"/>
      <c r="AMG31"/>
      <c r="AMH31"/>
      <c r="AMI31"/>
    </row>
    <row r="32" spans="1:1023" s="13" customFormat="1" ht="25.5">
      <c r="A32" s="39" t="s">
        <v>150</v>
      </c>
      <c r="B32" s="68" t="s">
        <v>7</v>
      </c>
      <c r="C32" s="68" t="s">
        <v>138</v>
      </c>
      <c r="D32" s="71" t="s">
        <v>139</v>
      </c>
      <c r="E32" s="68" t="s">
        <v>119</v>
      </c>
      <c r="F32" s="69">
        <v>6.46</v>
      </c>
      <c r="G32" s="139" t="s">
        <v>439</v>
      </c>
      <c r="H32" s="32"/>
      <c r="AMG32"/>
      <c r="AMH32"/>
      <c r="AMI32"/>
    </row>
    <row r="33" spans="1:1023" s="13" customFormat="1" ht="15">
      <c r="A33" s="39" t="s">
        <v>151</v>
      </c>
      <c r="B33" s="68" t="s">
        <v>7</v>
      </c>
      <c r="C33" s="68" t="s">
        <v>58</v>
      </c>
      <c r="D33" s="71" t="s">
        <v>59</v>
      </c>
      <c r="E33" s="68" t="s">
        <v>135</v>
      </c>
      <c r="F33" s="69">
        <v>4</v>
      </c>
      <c r="G33" s="139" t="s">
        <v>440</v>
      </c>
      <c r="H33" s="32"/>
      <c r="AMG33"/>
      <c r="AMH33"/>
      <c r="AMI33"/>
    </row>
    <row r="34" spans="1:1023" s="13" customFormat="1" ht="15">
      <c r="A34" s="39" t="s">
        <v>152</v>
      </c>
      <c r="B34" s="68" t="s">
        <v>7</v>
      </c>
      <c r="C34" s="68" t="s">
        <v>88</v>
      </c>
      <c r="D34" s="71" t="s">
        <v>89</v>
      </c>
      <c r="E34" s="68" t="s">
        <v>135</v>
      </c>
      <c r="F34" s="69">
        <v>1</v>
      </c>
      <c r="G34" s="139" t="s">
        <v>441</v>
      </c>
      <c r="H34" s="32"/>
      <c r="AMG34"/>
      <c r="AMH34"/>
      <c r="AMI34"/>
    </row>
    <row r="35" spans="1:1023" s="13" customFormat="1" ht="15">
      <c r="A35" s="39" t="s">
        <v>153</v>
      </c>
      <c r="B35" s="68" t="s">
        <v>7</v>
      </c>
      <c r="C35" s="68" t="s">
        <v>140</v>
      </c>
      <c r="D35" s="71" t="s">
        <v>141</v>
      </c>
      <c r="E35" s="68" t="s">
        <v>119</v>
      </c>
      <c r="F35" s="69">
        <v>4</v>
      </c>
      <c r="G35" s="139" t="s">
        <v>442</v>
      </c>
      <c r="H35" s="32"/>
      <c r="AMG35"/>
      <c r="AMH35"/>
      <c r="AMI35"/>
    </row>
    <row r="36" spans="1:1023" s="13" customFormat="1" ht="15">
      <c r="A36" s="39" t="s">
        <v>154</v>
      </c>
      <c r="B36" s="68" t="s">
        <v>7</v>
      </c>
      <c r="C36" s="68" t="s">
        <v>142</v>
      </c>
      <c r="D36" s="71" t="s">
        <v>143</v>
      </c>
      <c r="E36" s="68" t="s">
        <v>123</v>
      </c>
      <c r="F36" s="69">
        <v>24</v>
      </c>
      <c r="G36" s="139" t="s">
        <v>443</v>
      </c>
      <c r="H36" s="32"/>
      <c r="AMG36"/>
      <c r="AMH36"/>
      <c r="AMI36"/>
    </row>
    <row r="37" spans="1:1023" s="13" customFormat="1" ht="25.5">
      <c r="A37" s="39" t="s">
        <v>155</v>
      </c>
      <c r="B37" s="68" t="s">
        <v>7</v>
      </c>
      <c r="C37" s="68" t="s">
        <v>144</v>
      </c>
      <c r="D37" s="67" t="s">
        <v>112</v>
      </c>
      <c r="E37" s="68" t="s">
        <v>135</v>
      </c>
      <c r="F37" s="69">
        <v>8</v>
      </c>
      <c r="G37" s="139" t="s">
        <v>444</v>
      </c>
      <c r="H37" s="32"/>
      <c r="AMG37"/>
      <c r="AMH37"/>
      <c r="AMI37"/>
    </row>
    <row r="38" spans="1:1023" s="13" customFormat="1" ht="15">
      <c r="A38" s="39" t="s">
        <v>156</v>
      </c>
      <c r="B38" s="68" t="s">
        <v>7</v>
      </c>
      <c r="C38" s="68" t="s">
        <v>145</v>
      </c>
      <c r="D38" s="71" t="s">
        <v>146</v>
      </c>
      <c r="E38" s="68" t="s">
        <v>123</v>
      </c>
      <c r="F38" s="69">
        <v>46.95</v>
      </c>
      <c r="G38" s="139" t="s">
        <v>445</v>
      </c>
      <c r="H38" s="32"/>
      <c r="AMG38"/>
      <c r="AMH38"/>
      <c r="AMI38"/>
    </row>
    <row r="39" spans="1:1023" s="13" customFormat="1" ht="25.5">
      <c r="A39" s="89" t="s">
        <v>157</v>
      </c>
      <c r="B39" s="85" t="s">
        <v>20</v>
      </c>
      <c r="C39" s="85">
        <v>176050</v>
      </c>
      <c r="D39" s="84" t="s">
        <v>147</v>
      </c>
      <c r="E39" s="85" t="s">
        <v>135</v>
      </c>
      <c r="F39" s="86">
        <v>12</v>
      </c>
      <c r="G39" s="141" t="s">
        <v>446</v>
      </c>
      <c r="H39" s="32"/>
      <c r="AMG39"/>
      <c r="AMH39"/>
      <c r="AMI39"/>
    </row>
    <row r="40" spans="1:1023" s="13" customFormat="1" ht="25.5">
      <c r="A40" s="39" t="s">
        <v>158</v>
      </c>
      <c r="B40" s="68" t="s">
        <v>7</v>
      </c>
      <c r="C40" s="68" t="s">
        <v>84</v>
      </c>
      <c r="D40" s="67" t="s">
        <v>85</v>
      </c>
      <c r="E40" s="68" t="s">
        <v>119</v>
      </c>
      <c r="F40" s="69">
        <v>234.85</v>
      </c>
      <c r="G40" s="139" t="s">
        <v>447</v>
      </c>
      <c r="H40" s="32"/>
      <c r="AMG40"/>
      <c r="AMH40"/>
      <c r="AMI40"/>
    </row>
    <row r="41" spans="1:1023" s="13" customFormat="1" ht="38.25">
      <c r="A41" s="39" t="s">
        <v>159</v>
      </c>
      <c r="B41" s="68" t="s">
        <v>7</v>
      </c>
      <c r="C41" s="68" t="s">
        <v>24</v>
      </c>
      <c r="D41" s="71" t="s">
        <v>25</v>
      </c>
      <c r="E41" s="68" t="s">
        <v>128</v>
      </c>
      <c r="F41" s="69">
        <v>24</v>
      </c>
      <c r="G41" s="139" t="s">
        <v>448</v>
      </c>
      <c r="H41" s="32"/>
      <c r="AMG41"/>
      <c r="AMH41"/>
      <c r="AMI41"/>
    </row>
    <row r="42" spans="1:1023" s="38" customFormat="1" ht="15">
      <c r="A42" s="33" t="s">
        <v>37</v>
      </c>
      <c r="B42" s="34"/>
      <c r="C42" s="34"/>
      <c r="D42" s="82" t="s">
        <v>160</v>
      </c>
      <c r="E42" s="35"/>
      <c r="F42" s="35"/>
      <c r="G42" s="142"/>
      <c r="H42" s="37"/>
      <c r="AMG42"/>
      <c r="AMH42"/>
      <c r="AMI42"/>
    </row>
    <row r="43" spans="1:1023" s="38" customFormat="1" ht="15">
      <c r="A43" s="33" t="s">
        <v>38</v>
      </c>
      <c r="B43" s="34"/>
      <c r="C43" s="34"/>
      <c r="D43" s="82" t="s">
        <v>161</v>
      </c>
      <c r="E43" s="35"/>
      <c r="F43" s="35"/>
      <c r="G43" s="142"/>
      <c r="H43" s="37"/>
      <c r="AMG43"/>
      <c r="AMH43"/>
      <c r="AMI43"/>
    </row>
    <row r="44" spans="1:1023" s="13" customFormat="1" ht="23.1" customHeight="1">
      <c r="A44" s="91" t="s">
        <v>40</v>
      </c>
      <c r="B44" s="85" t="s">
        <v>20</v>
      </c>
      <c r="C44" s="85">
        <v>34024</v>
      </c>
      <c r="D44" s="84" t="s">
        <v>162</v>
      </c>
      <c r="E44" s="85" t="s">
        <v>119</v>
      </c>
      <c r="F44" s="86">
        <v>132.5</v>
      </c>
      <c r="G44" s="141" t="s">
        <v>449</v>
      </c>
      <c r="H44" s="32"/>
      <c r="AMG44"/>
      <c r="AMH44"/>
      <c r="AMI44"/>
    </row>
    <row r="45" spans="1:1023" s="13" customFormat="1" ht="15">
      <c r="A45" s="40" t="s">
        <v>41</v>
      </c>
      <c r="B45" s="68" t="s">
        <v>7</v>
      </c>
      <c r="C45" s="68" t="s">
        <v>163</v>
      </c>
      <c r="D45" s="71" t="s">
        <v>164</v>
      </c>
      <c r="E45" s="68" t="s">
        <v>119</v>
      </c>
      <c r="F45" s="69">
        <v>132.5</v>
      </c>
      <c r="G45" s="139" t="s">
        <v>449</v>
      </c>
      <c r="H45" s="32"/>
      <c r="AMG45"/>
      <c r="AMH45"/>
      <c r="AMI45"/>
    </row>
    <row r="46" spans="1:1023" s="13" customFormat="1" ht="25.5">
      <c r="A46" s="40" t="s">
        <v>42</v>
      </c>
      <c r="B46" s="68" t="s">
        <v>7</v>
      </c>
      <c r="C46" s="68" t="s">
        <v>165</v>
      </c>
      <c r="D46" s="67" t="s">
        <v>166</v>
      </c>
      <c r="E46" s="68" t="s">
        <v>123</v>
      </c>
      <c r="F46" s="69">
        <v>4.2</v>
      </c>
      <c r="G46" s="139" t="s">
        <v>450</v>
      </c>
      <c r="H46" s="32"/>
      <c r="AMG46"/>
      <c r="AMH46"/>
      <c r="AMI46"/>
    </row>
    <row r="47" spans="1:1023" s="38" customFormat="1" ht="15">
      <c r="A47" s="33" t="s">
        <v>45</v>
      </c>
      <c r="B47" s="34"/>
      <c r="C47" s="34"/>
      <c r="D47" s="82" t="s">
        <v>39</v>
      </c>
      <c r="E47" s="35"/>
      <c r="F47" s="35"/>
      <c r="G47" s="142"/>
      <c r="H47" s="37"/>
      <c r="AMG47"/>
      <c r="AMH47"/>
      <c r="AMI47"/>
    </row>
    <row r="48" spans="1:1023" s="13" customFormat="1" ht="26.1" customHeight="1">
      <c r="A48" s="73" t="s">
        <v>46</v>
      </c>
      <c r="B48" s="74" t="s">
        <v>7</v>
      </c>
      <c r="C48" s="74" t="s">
        <v>167</v>
      </c>
      <c r="D48" s="75" t="s">
        <v>168</v>
      </c>
      <c r="E48" s="68" t="s">
        <v>119</v>
      </c>
      <c r="F48" s="76">
        <v>120.14</v>
      </c>
      <c r="G48" s="139" t="s">
        <v>451</v>
      </c>
      <c r="H48" s="32"/>
      <c r="AMG48"/>
      <c r="AMH48"/>
      <c r="AMI48"/>
    </row>
    <row r="49" spans="1:1023" s="13" customFormat="1" ht="38.25">
      <c r="A49" s="73" t="s">
        <v>47</v>
      </c>
      <c r="B49" s="74" t="s">
        <v>7</v>
      </c>
      <c r="C49" s="74" t="s">
        <v>115</v>
      </c>
      <c r="D49" s="75" t="s">
        <v>169</v>
      </c>
      <c r="E49" s="68" t="s">
        <v>128</v>
      </c>
      <c r="F49" s="76">
        <v>0.69</v>
      </c>
      <c r="G49" s="139" t="s">
        <v>452</v>
      </c>
      <c r="H49" s="32"/>
      <c r="AMG49"/>
      <c r="AMH49"/>
      <c r="AMI49"/>
    </row>
    <row r="50" spans="1:1023" s="13" customFormat="1" ht="25.5">
      <c r="A50" s="73" t="s">
        <v>48</v>
      </c>
      <c r="B50" s="74" t="s">
        <v>7</v>
      </c>
      <c r="C50" s="74" t="s">
        <v>170</v>
      </c>
      <c r="D50" s="97" t="s">
        <v>171</v>
      </c>
      <c r="E50" s="68" t="s">
        <v>119</v>
      </c>
      <c r="F50" s="76">
        <v>197.54</v>
      </c>
      <c r="G50" s="139" t="s">
        <v>453</v>
      </c>
      <c r="H50" s="32"/>
      <c r="AMG50"/>
      <c r="AMH50"/>
      <c r="AMI50"/>
    </row>
    <row r="51" spans="1:1023" s="38" customFormat="1" ht="15">
      <c r="A51" s="33" t="s">
        <v>53</v>
      </c>
      <c r="B51" s="34"/>
      <c r="C51" s="34"/>
      <c r="D51" s="82" t="s">
        <v>172</v>
      </c>
      <c r="E51" s="35"/>
      <c r="F51" s="35"/>
      <c r="G51" s="142"/>
      <c r="H51" s="37"/>
      <c r="AMG51"/>
      <c r="AMH51"/>
      <c r="AMI51"/>
    </row>
    <row r="52" spans="1:1023" s="13" customFormat="1" ht="25.5">
      <c r="A52" s="73" t="s">
        <v>54</v>
      </c>
      <c r="B52" s="74" t="s">
        <v>7</v>
      </c>
      <c r="C52" s="73" t="s">
        <v>115</v>
      </c>
      <c r="D52" s="71" t="s">
        <v>169</v>
      </c>
      <c r="E52" s="74" t="s">
        <v>128</v>
      </c>
      <c r="F52" s="77">
        <v>0.11</v>
      </c>
      <c r="G52" s="139" t="s">
        <v>454</v>
      </c>
      <c r="H52" s="32"/>
      <c r="AMG52"/>
      <c r="AMH52"/>
      <c r="AMI52"/>
    </row>
    <row r="53" spans="1:1023" s="13" customFormat="1" ht="15">
      <c r="A53" s="33" t="s">
        <v>55</v>
      </c>
      <c r="B53" s="34"/>
      <c r="C53" s="34"/>
      <c r="D53" s="82" t="s">
        <v>179</v>
      </c>
      <c r="E53" s="35"/>
      <c r="F53" s="35"/>
      <c r="G53" s="142"/>
      <c r="H53" s="32"/>
      <c r="AMG53"/>
      <c r="AMH53"/>
      <c r="AMI53"/>
    </row>
    <row r="54" spans="1:1023" s="13" customFormat="1" ht="23.85" customHeight="1">
      <c r="A54" s="73" t="s">
        <v>56</v>
      </c>
      <c r="B54" s="74" t="s">
        <v>7</v>
      </c>
      <c r="C54" s="73" t="s">
        <v>28</v>
      </c>
      <c r="D54" s="79" t="s">
        <v>29</v>
      </c>
      <c r="E54" s="68" t="s">
        <v>173</v>
      </c>
      <c r="F54" s="69">
        <v>95.4</v>
      </c>
      <c r="G54" s="139" t="s">
        <v>455</v>
      </c>
      <c r="H54" s="32"/>
      <c r="AMG54"/>
      <c r="AMH54"/>
      <c r="AMI54"/>
    </row>
    <row r="55" spans="1:1023" s="13" customFormat="1" ht="25.5">
      <c r="A55" s="73" t="s">
        <v>57</v>
      </c>
      <c r="B55" s="68" t="s">
        <v>7</v>
      </c>
      <c r="C55" s="68" t="s">
        <v>174</v>
      </c>
      <c r="D55" s="67" t="s">
        <v>175</v>
      </c>
      <c r="E55" s="68" t="s">
        <v>119</v>
      </c>
      <c r="F55" s="69">
        <v>9.5399999999999991</v>
      </c>
      <c r="G55" s="139" t="s">
        <v>456</v>
      </c>
      <c r="H55" s="32"/>
      <c r="AMG55"/>
      <c r="AMH55"/>
      <c r="AMI55"/>
    </row>
    <row r="56" spans="1:1023" s="13" customFormat="1" ht="25.5">
      <c r="A56" s="73" t="s">
        <v>60</v>
      </c>
      <c r="B56" s="68" t="s">
        <v>7</v>
      </c>
      <c r="C56" s="68" t="s">
        <v>176</v>
      </c>
      <c r="D56" s="67" t="s">
        <v>177</v>
      </c>
      <c r="E56" s="68" t="s">
        <v>178</v>
      </c>
      <c r="F56" s="69">
        <v>1</v>
      </c>
      <c r="G56" s="139" t="s">
        <v>457</v>
      </c>
      <c r="H56" s="32"/>
      <c r="AMG56"/>
      <c r="AMH56"/>
      <c r="AMI56"/>
    </row>
    <row r="57" spans="1:1023" s="38" customFormat="1" ht="15">
      <c r="A57" s="33" t="s">
        <v>63</v>
      </c>
      <c r="B57" s="34"/>
      <c r="C57" s="34"/>
      <c r="D57" s="82" t="s">
        <v>96</v>
      </c>
      <c r="E57" s="35"/>
      <c r="F57" s="35"/>
      <c r="G57" s="142"/>
      <c r="H57" s="37"/>
      <c r="AMG57"/>
      <c r="AMH57"/>
      <c r="AMI57"/>
    </row>
    <row r="58" spans="1:1023" s="13" customFormat="1" ht="15">
      <c r="A58" s="73" t="s">
        <v>64</v>
      </c>
      <c r="B58" s="74" t="s">
        <v>7</v>
      </c>
      <c r="C58" s="73" t="s">
        <v>185</v>
      </c>
      <c r="D58" s="67" t="s">
        <v>186</v>
      </c>
      <c r="E58" s="68" t="s">
        <v>119</v>
      </c>
      <c r="F58" s="76">
        <v>2.46</v>
      </c>
      <c r="G58" s="139" t="s">
        <v>458</v>
      </c>
      <c r="H58" s="32"/>
      <c r="AMG58"/>
      <c r="AMH58"/>
      <c r="AMI58"/>
    </row>
    <row r="59" spans="1:1023" s="13" customFormat="1" ht="24.6" customHeight="1">
      <c r="A59" s="73" t="s">
        <v>65</v>
      </c>
      <c r="B59" s="74" t="s">
        <v>7</v>
      </c>
      <c r="C59" s="73" t="s">
        <v>187</v>
      </c>
      <c r="D59" s="79" t="s">
        <v>188</v>
      </c>
      <c r="E59" s="68" t="s">
        <v>119</v>
      </c>
      <c r="F59" s="69">
        <v>1</v>
      </c>
      <c r="G59" s="139" t="s">
        <v>459</v>
      </c>
      <c r="H59" s="32"/>
      <c r="AMG59"/>
      <c r="AMH59"/>
      <c r="AMI59"/>
    </row>
    <row r="60" spans="1:1023" s="13" customFormat="1" ht="24.6" customHeight="1">
      <c r="A60" s="73" t="s">
        <v>66</v>
      </c>
      <c r="B60" s="74" t="s">
        <v>7</v>
      </c>
      <c r="C60" s="73" t="s">
        <v>61</v>
      </c>
      <c r="D60" s="79" t="s">
        <v>62</v>
      </c>
      <c r="E60" s="68" t="s">
        <v>119</v>
      </c>
      <c r="F60" s="69">
        <v>2.88</v>
      </c>
      <c r="G60" s="139" t="s">
        <v>460</v>
      </c>
      <c r="H60" s="32"/>
      <c r="AMG60"/>
      <c r="AMH60"/>
      <c r="AMI60"/>
    </row>
    <row r="61" spans="1:1023" s="13" customFormat="1" ht="24.6" customHeight="1">
      <c r="A61" s="73" t="s">
        <v>67</v>
      </c>
      <c r="B61" s="74" t="s">
        <v>7</v>
      </c>
      <c r="C61" s="73" t="s">
        <v>189</v>
      </c>
      <c r="D61" s="79" t="s">
        <v>190</v>
      </c>
      <c r="E61" s="68" t="s">
        <v>135</v>
      </c>
      <c r="F61" s="69">
        <v>3</v>
      </c>
      <c r="G61" s="139" t="s">
        <v>461</v>
      </c>
      <c r="H61" s="32"/>
      <c r="AMG61"/>
      <c r="AMH61"/>
      <c r="AMI61"/>
    </row>
    <row r="62" spans="1:1023" s="13" customFormat="1" ht="24.6" customHeight="1">
      <c r="A62" s="73" t="s">
        <v>68</v>
      </c>
      <c r="B62" s="74" t="s">
        <v>7</v>
      </c>
      <c r="C62" s="73" t="s">
        <v>191</v>
      </c>
      <c r="D62" s="79" t="s">
        <v>192</v>
      </c>
      <c r="E62" s="68" t="s">
        <v>135</v>
      </c>
      <c r="F62" s="69">
        <v>2</v>
      </c>
      <c r="G62" s="139" t="s">
        <v>462</v>
      </c>
      <c r="H62" s="32"/>
      <c r="AMG62"/>
      <c r="AMH62"/>
      <c r="AMI62"/>
    </row>
    <row r="63" spans="1:1023" s="13" customFormat="1" ht="56.45" customHeight="1">
      <c r="A63" s="73" t="s">
        <v>116</v>
      </c>
      <c r="B63" s="74" t="s">
        <v>7</v>
      </c>
      <c r="C63" s="73" t="s">
        <v>193</v>
      </c>
      <c r="D63" s="79" t="s">
        <v>194</v>
      </c>
      <c r="E63" s="68" t="s">
        <v>135</v>
      </c>
      <c r="F63" s="69">
        <v>2</v>
      </c>
      <c r="G63" s="139" t="s">
        <v>463</v>
      </c>
      <c r="H63" s="32"/>
      <c r="AMG63"/>
      <c r="AMH63"/>
      <c r="AMI63"/>
    </row>
    <row r="64" spans="1:1023" s="13" customFormat="1" ht="24.6" customHeight="1">
      <c r="A64" s="73" t="s">
        <v>180</v>
      </c>
      <c r="B64" s="74" t="s">
        <v>7</v>
      </c>
      <c r="C64" s="73" t="s">
        <v>195</v>
      </c>
      <c r="D64" s="79" t="s">
        <v>196</v>
      </c>
      <c r="E64" s="68" t="s">
        <v>178</v>
      </c>
      <c r="F64" s="69">
        <v>6</v>
      </c>
      <c r="G64" s="139" t="s">
        <v>464</v>
      </c>
      <c r="H64" s="32"/>
      <c r="AMG64"/>
      <c r="AMH64"/>
      <c r="AMI64"/>
    </row>
    <row r="65" spans="1:1023" s="13" customFormat="1" ht="24.6" customHeight="1">
      <c r="A65" s="73" t="s">
        <v>181</v>
      </c>
      <c r="B65" s="74" t="s">
        <v>7</v>
      </c>
      <c r="C65" s="73" t="s">
        <v>197</v>
      </c>
      <c r="D65" s="79" t="s">
        <v>198</v>
      </c>
      <c r="E65" s="68" t="s">
        <v>123</v>
      </c>
      <c r="F65" s="69">
        <v>46.5</v>
      </c>
      <c r="G65" s="139" t="s">
        <v>465</v>
      </c>
      <c r="H65" s="32"/>
      <c r="AMG65"/>
      <c r="AMH65"/>
      <c r="AMI65"/>
    </row>
    <row r="66" spans="1:1023" s="13" customFormat="1" ht="24.6" customHeight="1">
      <c r="A66" s="73" t="s">
        <v>182</v>
      </c>
      <c r="B66" s="74" t="s">
        <v>7</v>
      </c>
      <c r="C66" s="73" t="s">
        <v>199</v>
      </c>
      <c r="D66" s="79" t="s">
        <v>200</v>
      </c>
      <c r="E66" s="68" t="s">
        <v>119</v>
      </c>
      <c r="F66" s="69">
        <v>2.88</v>
      </c>
      <c r="G66" s="139" t="s">
        <v>466</v>
      </c>
      <c r="H66" s="32"/>
      <c r="AMG66"/>
      <c r="AMH66"/>
      <c r="AMI66"/>
    </row>
    <row r="67" spans="1:1023" s="13" customFormat="1" ht="25.5">
      <c r="A67" s="73" t="s">
        <v>183</v>
      </c>
      <c r="B67" s="68" t="s">
        <v>7</v>
      </c>
      <c r="C67" s="68" t="s">
        <v>201</v>
      </c>
      <c r="D67" s="71" t="s">
        <v>202</v>
      </c>
      <c r="E67" s="68" t="s">
        <v>135</v>
      </c>
      <c r="F67" s="69">
        <v>4</v>
      </c>
      <c r="G67" s="139" t="s">
        <v>467</v>
      </c>
      <c r="H67" s="32"/>
      <c r="AMG67"/>
      <c r="AMH67"/>
      <c r="AMI67"/>
    </row>
    <row r="68" spans="1:1023" s="13" customFormat="1" ht="25.5">
      <c r="A68" s="73" t="s">
        <v>184</v>
      </c>
      <c r="B68" s="68" t="s">
        <v>7</v>
      </c>
      <c r="C68" s="68" t="s">
        <v>203</v>
      </c>
      <c r="D68" s="67" t="s">
        <v>204</v>
      </c>
      <c r="E68" s="68" t="s">
        <v>135</v>
      </c>
      <c r="F68" s="69">
        <v>2</v>
      </c>
      <c r="G68" s="139" t="s">
        <v>468</v>
      </c>
      <c r="H68" s="32"/>
      <c r="AMG68"/>
      <c r="AMH68"/>
      <c r="AMI68"/>
    </row>
    <row r="69" spans="1:1023" s="38" customFormat="1" ht="15">
      <c r="A69" s="33" t="s">
        <v>71</v>
      </c>
      <c r="B69" s="34"/>
      <c r="C69" s="34"/>
      <c r="D69" s="82" t="s">
        <v>267</v>
      </c>
      <c r="E69" s="35"/>
      <c r="F69" s="35"/>
      <c r="G69" s="142"/>
      <c r="H69" s="37"/>
      <c r="AMG69"/>
      <c r="AMH69"/>
      <c r="AMI69"/>
    </row>
    <row r="70" spans="1:1023" s="13" customFormat="1" ht="15">
      <c r="A70" s="73" t="s">
        <v>72</v>
      </c>
      <c r="B70" s="68" t="s">
        <v>7</v>
      </c>
      <c r="C70" s="68" t="s">
        <v>224</v>
      </c>
      <c r="D70" s="67" t="s">
        <v>225</v>
      </c>
      <c r="E70" s="68" t="s">
        <v>123</v>
      </c>
      <c r="F70" s="69">
        <v>60</v>
      </c>
      <c r="G70" s="139" t="s">
        <v>469</v>
      </c>
      <c r="H70" s="32"/>
      <c r="AMG70"/>
      <c r="AMH70"/>
      <c r="AMI70"/>
    </row>
    <row r="71" spans="1:1023" s="13" customFormat="1" ht="15">
      <c r="A71" s="73" t="s">
        <v>73</v>
      </c>
      <c r="B71" s="68" t="s">
        <v>7</v>
      </c>
      <c r="C71" s="68" t="s">
        <v>114</v>
      </c>
      <c r="D71" s="67" t="s">
        <v>226</v>
      </c>
      <c r="E71" s="68" t="s">
        <v>123</v>
      </c>
      <c r="F71" s="69">
        <v>100</v>
      </c>
      <c r="G71" s="139" t="s">
        <v>470</v>
      </c>
      <c r="H71" s="32"/>
      <c r="AMG71"/>
      <c r="AMH71"/>
      <c r="AMI71"/>
    </row>
    <row r="72" spans="1:1023" s="13" customFormat="1" ht="15">
      <c r="A72" s="73" t="s">
        <v>74</v>
      </c>
      <c r="B72" s="68" t="s">
        <v>7</v>
      </c>
      <c r="C72" s="68" t="s">
        <v>113</v>
      </c>
      <c r="D72" s="71" t="s">
        <v>227</v>
      </c>
      <c r="E72" s="68" t="s">
        <v>178</v>
      </c>
      <c r="F72" s="69">
        <v>27</v>
      </c>
      <c r="G72" s="139" t="s">
        <v>471</v>
      </c>
      <c r="H72" s="32"/>
      <c r="AMG72"/>
      <c r="AMH72"/>
      <c r="AMI72"/>
    </row>
    <row r="73" spans="1:1023" s="13" customFormat="1" ht="15">
      <c r="A73" s="73" t="s">
        <v>75</v>
      </c>
      <c r="B73" s="68" t="s">
        <v>7</v>
      </c>
      <c r="C73" s="68" t="s">
        <v>33</v>
      </c>
      <c r="D73" s="71" t="s">
        <v>34</v>
      </c>
      <c r="E73" s="68" t="s">
        <v>178</v>
      </c>
      <c r="F73" s="69">
        <v>4</v>
      </c>
      <c r="G73" s="139" t="s">
        <v>440</v>
      </c>
      <c r="H73" s="32"/>
      <c r="AMG73"/>
      <c r="AMH73"/>
      <c r="AMI73"/>
    </row>
    <row r="74" spans="1:1023" s="13" customFormat="1" ht="15">
      <c r="A74" s="73" t="s">
        <v>76</v>
      </c>
      <c r="B74" s="68" t="s">
        <v>7</v>
      </c>
      <c r="C74" s="68" t="s">
        <v>51</v>
      </c>
      <c r="D74" s="71" t="s">
        <v>52</v>
      </c>
      <c r="E74" s="68" t="s">
        <v>178</v>
      </c>
      <c r="F74" s="69">
        <v>7</v>
      </c>
      <c r="G74" s="139" t="s">
        <v>472</v>
      </c>
      <c r="H74" s="32"/>
      <c r="AMG74"/>
      <c r="AMH74"/>
      <c r="AMI74"/>
    </row>
    <row r="75" spans="1:1023" s="13" customFormat="1" ht="15">
      <c r="A75" s="73" t="s">
        <v>77</v>
      </c>
      <c r="B75" s="68" t="s">
        <v>7</v>
      </c>
      <c r="C75" s="68" t="s">
        <v>228</v>
      </c>
      <c r="D75" s="71" t="s">
        <v>229</v>
      </c>
      <c r="E75" s="68" t="s">
        <v>178</v>
      </c>
      <c r="F75" s="69">
        <v>2</v>
      </c>
      <c r="G75" s="139" t="s">
        <v>468</v>
      </c>
      <c r="H75" s="32"/>
      <c r="AMG75"/>
      <c r="AMH75"/>
      <c r="AMI75"/>
    </row>
    <row r="76" spans="1:1023" s="13" customFormat="1" ht="25.5">
      <c r="A76" s="73" t="s">
        <v>205</v>
      </c>
      <c r="B76" s="68" t="s">
        <v>7</v>
      </c>
      <c r="C76" s="68" t="s">
        <v>230</v>
      </c>
      <c r="D76" s="71" t="s">
        <v>231</v>
      </c>
      <c r="E76" s="68" t="s">
        <v>135</v>
      </c>
      <c r="F76" s="69">
        <v>8</v>
      </c>
      <c r="G76" s="139" t="s">
        <v>444</v>
      </c>
      <c r="H76" s="32"/>
      <c r="AMG76"/>
      <c r="AMH76"/>
      <c r="AMI76"/>
    </row>
    <row r="77" spans="1:1023" s="13" customFormat="1" ht="25.5">
      <c r="A77" s="73" t="s">
        <v>206</v>
      </c>
      <c r="B77" s="68" t="s">
        <v>7</v>
      </c>
      <c r="C77" s="68" t="s">
        <v>232</v>
      </c>
      <c r="D77" s="71" t="s">
        <v>233</v>
      </c>
      <c r="E77" s="68" t="s">
        <v>135</v>
      </c>
      <c r="F77" s="69">
        <v>20</v>
      </c>
      <c r="G77" s="139" t="s">
        <v>473</v>
      </c>
      <c r="H77" s="32"/>
      <c r="AMG77"/>
      <c r="AMH77"/>
      <c r="AMI77"/>
    </row>
    <row r="78" spans="1:1023" s="13" customFormat="1" ht="38.25">
      <c r="A78" s="73" t="s">
        <v>207</v>
      </c>
      <c r="B78" s="68" t="s">
        <v>7</v>
      </c>
      <c r="C78" s="68" t="s">
        <v>234</v>
      </c>
      <c r="D78" s="71" t="s">
        <v>235</v>
      </c>
      <c r="E78" s="68" t="s">
        <v>135</v>
      </c>
      <c r="F78" s="69">
        <v>2</v>
      </c>
      <c r="G78" s="139" t="s">
        <v>468</v>
      </c>
      <c r="H78" s="32"/>
      <c r="AMG78"/>
      <c r="AMH78"/>
      <c r="AMI78"/>
    </row>
    <row r="79" spans="1:1023" s="13" customFormat="1" ht="25.5">
      <c r="A79" s="73" t="s">
        <v>208</v>
      </c>
      <c r="B79" s="68" t="s">
        <v>7</v>
      </c>
      <c r="C79" s="68" t="s">
        <v>236</v>
      </c>
      <c r="D79" s="71" t="s">
        <v>237</v>
      </c>
      <c r="E79" s="68" t="s">
        <v>123</v>
      </c>
      <c r="F79" s="69">
        <v>150</v>
      </c>
      <c r="G79" s="139" t="s">
        <v>474</v>
      </c>
      <c r="H79" s="32"/>
      <c r="AMG79"/>
      <c r="AMH79"/>
      <c r="AMI79"/>
    </row>
    <row r="80" spans="1:1023" s="13" customFormat="1" ht="25.5">
      <c r="A80" s="73" t="s">
        <v>209</v>
      </c>
      <c r="B80" s="68" t="s">
        <v>7</v>
      </c>
      <c r="C80" s="68" t="s">
        <v>238</v>
      </c>
      <c r="D80" s="71" t="s">
        <v>239</v>
      </c>
      <c r="E80" s="68" t="s">
        <v>123</v>
      </c>
      <c r="F80" s="69">
        <v>300</v>
      </c>
      <c r="G80" s="139" t="s">
        <v>475</v>
      </c>
      <c r="H80" s="32"/>
      <c r="AMG80"/>
      <c r="AMH80"/>
      <c r="AMI80"/>
    </row>
    <row r="81" spans="1:1023" s="13" customFormat="1" ht="25.5">
      <c r="A81" s="73" t="s">
        <v>210</v>
      </c>
      <c r="B81" s="68" t="s">
        <v>7</v>
      </c>
      <c r="C81" s="68" t="s">
        <v>240</v>
      </c>
      <c r="D81" s="71" t="s">
        <v>241</v>
      </c>
      <c r="E81" s="68" t="s">
        <v>123</v>
      </c>
      <c r="F81" s="69">
        <v>360</v>
      </c>
      <c r="G81" s="139" t="s">
        <v>476</v>
      </c>
      <c r="H81" s="32"/>
      <c r="AMG81"/>
      <c r="AMH81"/>
      <c r="AMI81"/>
    </row>
    <row r="82" spans="1:1023" s="13" customFormat="1" ht="25.5">
      <c r="A82" s="73" t="s">
        <v>211</v>
      </c>
      <c r="B82" s="68" t="s">
        <v>7</v>
      </c>
      <c r="C82" s="68" t="s">
        <v>242</v>
      </c>
      <c r="D82" s="71" t="s">
        <v>243</v>
      </c>
      <c r="E82" s="68" t="s">
        <v>123</v>
      </c>
      <c r="F82" s="69">
        <v>150</v>
      </c>
      <c r="G82" s="139" t="s">
        <v>474</v>
      </c>
      <c r="H82" s="32"/>
      <c r="AMG82"/>
      <c r="AMH82"/>
      <c r="AMI82"/>
    </row>
    <row r="83" spans="1:1023" s="13" customFormat="1" ht="25.5">
      <c r="A83" s="73" t="s">
        <v>212</v>
      </c>
      <c r="B83" s="68" t="s">
        <v>7</v>
      </c>
      <c r="C83" s="68" t="s">
        <v>244</v>
      </c>
      <c r="D83" s="71" t="s">
        <v>245</v>
      </c>
      <c r="E83" s="68" t="s">
        <v>123</v>
      </c>
      <c r="F83" s="69">
        <v>200</v>
      </c>
      <c r="G83" s="139" t="s">
        <v>477</v>
      </c>
      <c r="H83" s="32"/>
      <c r="AMG83"/>
      <c r="AMH83"/>
      <c r="AMI83"/>
    </row>
    <row r="84" spans="1:1023" s="13" customFormat="1" ht="25.5">
      <c r="A84" s="73" t="s">
        <v>213</v>
      </c>
      <c r="B84" s="68" t="s">
        <v>7</v>
      </c>
      <c r="C84" s="68" t="s">
        <v>246</v>
      </c>
      <c r="D84" s="71" t="s">
        <v>247</v>
      </c>
      <c r="E84" s="68" t="s">
        <v>135</v>
      </c>
      <c r="F84" s="69">
        <v>1</v>
      </c>
      <c r="G84" s="139" t="s">
        <v>441</v>
      </c>
      <c r="H84" s="32"/>
      <c r="AMG84"/>
      <c r="AMH84"/>
      <c r="AMI84"/>
    </row>
    <row r="85" spans="1:1023" s="13" customFormat="1" ht="25.5">
      <c r="A85" s="73" t="s">
        <v>214</v>
      </c>
      <c r="B85" s="68" t="s">
        <v>7</v>
      </c>
      <c r="C85" s="68" t="s">
        <v>248</v>
      </c>
      <c r="D85" s="71" t="s">
        <v>249</v>
      </c>
      <c r="E85" s="68" t="s">
        <v>135</v>
      </c>
      <c r="F85" s="69">
        <v>4</v>
      </c>
      <c r="G85" s="139" t="s">
        <v>440</v>
      </c>
      <c r="H85" s="32"/>
      <c r="AMG85"/>
      <c r="AMH85"/>
      <c r="AMI85"/>
    </row>
    <row r="86" spans="1:1023" s="13" customFormat="1" ht="25.5">
      <c r="A86" s="73" t="s">
        <v>215</v>
      </c>
      <c r="B86" s="68" t="s">
        <v>7</v>
      </c>
      <c r="C86" s="68" t="s">
        <v>250</v>
      </c>
      <c r="D86" s="71" t="s">
        <v>251</v>
      </c>
      <c r="E86" s="68" t="s">
        <v>135</v>
      </c>
      <c r="F86" s="69">
        <v>4</v>
      </c>
      <c r="G86" s="139" t="s">
        <v>440</v>
      </c>
      <c r="H86" s="32"/>
      <c r="AMG86"/>
      <c r="AMH86"/>
      <c r="AMI86"/>
    </row>
    <row r="87" spans="1:1023" s="13" customFormat="1" ht="25.5">
      <c r="A87" s="73" t="s">
        <v>216</v>
      </c>
      <c r="B87" s="68" t="s">
        <v>7</v>
      </c>
      <c r="C87" s="68" t="s">
        <v>252</v>
      </c>
      <c r="D87" s="71" t="s">
        <v>253</v>
      </c>
      <c r="E87" s="68" t="s">
        <v>135</v>
      </c>
      <c r="F87" s="69">
        <v>2</v>
      </c>
      <c r="G87" s="139" t="s">
        <v>468</v>
      </c>
      <c r="H87" s="32"/>
      <c r="AMG87"/>
      <c r="AMH87"/>
      <c r="AMI87"/>
    </row>
    <row r="88" spans="1:1023" s="13" customFormat="1" ht="15">
      <c r="A88" s="92" t="s">
        <v>217</v>
      </c>
      <c r="B88" s="85" t="s">
        <v>20</v>
      </c>
      <c r="C88" s="85">
        <v>90460</v>
      </c>
      <c r="D88" s="88" t="s">
        <v>254</v>
      </c>
      <c r="E88" s="85" t="s">
        <v>135</v>
      </c>
      <c r="F88" s="86">
        <v>6</v>
      </c>
      <c r="G88" s="141" t="s">
        <v>478</v>
      </c>
      <c r="H88" s="32"/>
      <c r="AMG88"/>
      <c r="AMH88"/>
      <c r="AMI88"/>
    </row>
    <row r="89" spans="1:1023" s="13" customFormat="1" ht="15">
      <c r="A89" s="73" t="s">
        <v>218</v>
      </c>
      <c r="B89" s="68" t="s">
        <v>7</v>
      </c>
      <c r="C89" s="68" t="s">
        <v>255</v>
      </c>
      <c r="D89" s="71" t="s">
        <v>256</v>
      </c>
      <c r="E89" s="68" t="s">
        <v>173</v>
      </c>
      <c r="F89" s="69">
        <v>4</v>
      </c>
      <c r="G89" s="139" t="s">
        <v>479</v>
      </c>
      <c r="H89" s="32"/>
      <c r="AMG89"/>
      <c r="AMH89"/>
      <c r="AMI89"/>
    </row>
    <row r="90" spans="1:1023" s="13" customFormat="1" ht="15">
      <c r="A90" s="73" t="s">
        <v>219</v>
      </c>
      <c r="B90" s="68" t="s">
        <v>7</v>
      </c>
      <c r="C90" s="68" t="s">
        <v>257</v>
      </c>
      <c r="D90" s="71" t="s">
        <v>258</v>
      </c>
      <c r="E90" s="68" t="s">
        <v>135</v>
      </c>
      <c r="F90" s="69">
        <v>1</v>
      </c>
      <c r="G90" s="139" t="s">
        <v>441</v>
      </c>
      <c r="H90" s="32"/>
      <c r="AMG90"/>
      <c r="AMH90"/>
      <c r="AMI90"/>
    </row>
    <row r="91" spans="1:1023" s="13" customFormat="1" ht="25.5">
      <c r="A91" s="73" t="s">
        <v>220</v>
      </c>
      <c r="B91" s="68" t="s">
        <v>7</v>
      </c>
      <c r="C91" s="68" t="s">
        <v>259</v>
      </c>
      <c r="D91" s="71" t="s">
        <v>260</v>
      </c>
      <c r="E91" s="68" t="s">
        <v>135</v>
      </c>
      <c r="F91" s="69">
        <v>2</v>
      </c>
      <c r="G91" s="139" t="s">
        <v>468</v>
      </c>
      <c r="H91" s="32"/>
      <c r="AMG91"/>
      <c r="AMH91"/>
      <c r="AMI91"/>
    </row>
    <row r="92" spans="1:1023" s="13" customFormat="1" ht="15">
      <c r="A92" s="73" t="s">
        <v>221</v>
      </c>
      <c r="B92" s="68" t="s">
        <v>7</v>
      </c>
      <c r="C92" s="68" t="s">
        <v>261</v>
      </c>
      <c r="D92" s="71" t="s">
        <v>262</v>
      </c>
      <c r="E92" s="68" t="s">
        <v>135</v>
      </c>
      <c r="F92" s="69">
        <v>1</v>
      </c>
      <c r="G92" s="139" t="s">
        <v>441</v>
      </c>
      <c r="H92" s="32"/>
      <c r="AMG92"/>
      <c r="AMH92"/>
      <c r="AMI92"/>
    </row>
    <row r="93" spans="1:1023" s="13" customFormat="1" ht="25.5">
      <c r="A93" s="73" t="s">
        <v>222</v>
      </c>
      <c r="B93" s="68" t="s">
        <v>7</v>
      </c>
      <c r="C93" s="68" t="s">
        <v>263</v>
      </c>
      <c r="D93" s="71" t="s">
        <v>264</v>
      </c>
      <c r="E93" s="68" t="s">
        <v>135</v>
      </c>
      <c r="F93" s="69">
        <v>1</v>
      </c>
      <c r="G93" s="139" t="s">
        <v>441</v>
      </c>
      <c r="H93" s="32"/>
      <c r="AMG93"/>
      <c r="AMH93"/>
      <c r="AMI93"/>
    </row>
    <row r="94" spans="1:1023" s="13" customFormat="1" ht="15">
      <c r="A94" s="73" t="s">
        <v>223</v>
      </c>
      <c r="B94" s="68" t="s">
        <v>7</v>
      </c>
      <c r="C94" s="68" t="s">
        <v>265</v>
      </c>
      <c r="D94" s="71" t="s">
        <v>266</v>
      </c>
      <c r="E94" s="68" t="s">
        <v>135</v>
      </c>
      <c r="F94" s="69">
        <v>2</v>
      </c>
      <c r="G94" s="139" t="s">
        <v>468</v>
      </c>
      <c r="H94" s="32"/>
      <c r="AMG94"/>
      <c r="AMH94"/>
      <c r="AMI94"/>
    </row>
    <row r="95" spans="1:1023" s="13" customFormat="1" ht="15">
      <c r="A95" s="33" t="s">
        <v>78</v>
      </c>
      <c r="B95" s="34"/>
      <c r="C95" s="34"/>
      <c r="D95" s="82" t="s">
        <v>268</v>
      </c>
      <c r="E95" s="35"/>
      <c r="F95" s="35"/>
      <c r="G95" s="142"/>
      <c r="H95" s="32"/>
      <c r="AMG95"/>
      <c r="AMH95"/>
      <c r="AMI95"/>
    </row>
    <row r="96" spans="1:1023" s="13" customFormat="1" ht="15">
      <c r="A96" s="73" t="s">
        <v>80</v>
      </c>
      <c r="B96" s="74" t="s">
        <v>7</v>
      </c>
      <c r="C96" s="74" t="s">
        <v>270</v>
      </c>
      <c r="D96" s="67" t="s">
        <v>271</v>
      </c>
      <c r="E96" s="68" t="s">
        <v>119</v>
      </c>
      <c r="F96" s="69">
        <v>72</v>
      </c>
      <c r="G96" s="139" t="s">
        <v>480</v>
      </c>
      <c r="H96" s="32"/>
      <c r="AMG96"/>
      <c r="AMH96"/>
      <c r="AMI96"/>
    </row>
    <row r="97" spans="1:1023" s="13" customFormat="1" ht="15">
      <c r="A97" s="73" t="s">
        <v>81</v>
      </c>
      <c r="B97" s="74" t="s">
        <v>7</v>
      </c>
      <c r="C97" s="74" t="s">
        <v>69</v>
      </c>
      <c r="D97" s="67" t="s">
        <v>70</v>
      </c>
      <c r="E97" s="68" t="s">
        <v>119</v>
      </c>
      <c r="F97" s="76">
        <v>548.48</v>
      </c>
      <c r="G97" s="139" t="s">
        <v>481</v>
      </c>
      <c r="H97" s="32"/>
      <c r="AMG97"/>
      <c r="AMH97"/>
      <c r="AMI97"/>
    </row>
    <row r="98" spans="1:1023" s="13" customFormat="1" ht="25.5">
      <c r="A98" s="73" t="s">
        <v>82</v>
      </c>
      <c r="B98" s="74" t="s">
        <v>7</v>
      </c>
      <c r="C98" s="74" t="s">
        <v>105</v>
      </c>
      <c r="D98" s="94" t="s">
        <v>106</v>
      </c>
      <c r="E98" s="68" t="s">
        <v>119</v>
      </c>
      <c r="F98" s="76">
        <v>488.05</v>
      </c>
      <c r="G98" s="139" t="s">
        <v>482</v>
      </c>
      <c r="H98" s="32"/>
      <c r="AMG98"/>
      <c r="AMH98"/>
      <c r="AMI98"/>
    </row>
    <row r="99" spans="1:1023" s="13" customFormat="1" ht="25.5">
      <c r="A99" s="73" t="s">
        <v>269</v>
      </c>
      <c r="B99" s="74" t="s">
        <v>7</v>
      </c>
      <c r="C99" s="74" t="s">
        <v>30</v>
      </c>
      <c r="D99" s="94" t="s">
        <v>31</v>
      </c>
      <c r="E99" s="68" t="s">
        <v>119</v>
      </c>
      <c r="F99" s="76">
        <v>6.92</v>
      </c>
      <c r="G99" s="139" t="s">
        <v>483</v>
      </c>
      <c r="H99" s="32"/>
      <c r="AMG99"/>
      <c r="AMH99"/>
      <c r="AMI99"/>
    </row>
    <row r="100" spans="1:1023" s="38" customFormat="1" ht="15">
      <c r="A100" s="33" t="s">
        <v>272</v>
      </c>
      <c r="B100" s="34"/>
      <c r="C100" s="34"/>
      <c r="D100" s="82" t="s">
        <v>79</v>
      </c>
      <c r="E100" s="35"/>
      <c r="F100" s="35"/>
      <c r="G100" s="142"/>
      <c r="H100" s="37"/>
      <c r="AMG100"/>
      <c r="AMH100"/>
      <c r="AMI100"/>
    </row>
    <row r="101" spans="1:1023" s="13" customFormat="1" ht="28.35" customHeight="1">
      <c r="A101" s="92" t="s">
        <v>273</v>
      </c>
      <c r="B101" s="85" t="s">
        <v>14</v>
      </c>
      <c r="C101" s="85" t="s">
        <v>274</v>
      </c>
      <c r="D101" s="84" t="s">
        <v>275</v>
      </c>
      <c r="E101" s="85" t="s">
        <v>135</v>
      </c>
      <c r="F101" s="86">
        <v>1</v>
      </c>
      <c r="G101" s="141" t="s">
        <v>441</v>
      </c>
      <c r="H101" s="32"/>
      <c r="AMG101"/>
      <c r="AMH101"/>
      <c r="AMI101"/>
    </row>
    <row r="102" spans="1:1023" s="13" customFormat="1" ht="15">
      <c r="A102" s="33">
        <v>4</v>
      </c>
      <c r="B102" s="34"/>
      <c r="C102" s="34"/>
      <c r="D102" s="82" t="s">
        <v>276</v>
      </c>
      <c r="E102" s="35"/>
      <c r="F102" s="35"/>
      <c r="G102" s="142"/>
      <c r="H102" s="32"/>
      <c r="AMG102"/>
      <c r="AMH102"/>
      <c r="AMI102"/>
    </row>
    <row r="103" spans="1:1023" s="13" customFormat="1" ht="22.35" customHeight="1">
      <c r="A103" s="73" t="s">
        <v>83</v>
      </c>
      <c r="B103" s="68" t="s">
        <v>7</v>
      </c>
      <c r="C103" s="68" t="s">
        <v>279</v>
      </c>
      <c r="D103" s="71" t="s">
        <v>280</v>
      </c>
      <c r="E103" s="68" t="s">
        <v>135</v>
      </c>
      <c r="F103" s="69">
        <v>3</v>
      </c>
      <c r="G103" s="139" t="s">
        <v>484</v>
      </c>
      <c r="H103" s="32"/>
      <c r="AMG103"/>
      <c r="AMH103"/>
      <c r="AMI103"/>
    </row>
    <row r="104" spans="1:1023" s="13" customFormat="1" ht="34.5" customHeight="1">
      <c r="A104" s="73" t="s">
        <v>90</v>
      </c>
      <c r="B104" s="68" t="s">
        <v>7</v>
      </c>
      <c r="C104" s="68" t="s">
        <v>404</v>
      </c>
      <c r="D104" s="71" t="s">
        <v>405</v>
      </c>
      <c r="E104" s="68" t="s">
        <v>135</v>
      </c>
      <c r="F104" s="69">
        <v>2</v>
      </c>
      <c r="G104" s="139" t="s">
        <v>468</v>
      </c>
      <c r="H104" s="32"/>
      <c r="AMG104"/>
      <c r="AMH104"/>
      <c r="AMI104"/>
    </row>
    <row r="105" spans="1:1023" s="13" customFormat="1" ht="41.25" customHeight="1">
      <c r="A105" s="73" t="s">
        <v>93</v>
      </c>
      <c r="B105" s="68" t="s">
        <v>7</v>
      </c>
      <c r="C105" s="68" t="s">
        <v>398</v>
      </c>
      <c r="D105" s="71" t="s">
        <v>399</v>
      </c>
      <c r="E105" s="68" t="s">
        <v>135</v>
      </c>
      <c r="F105" s="69">
        <v>2</v>
      </c>
      <c r="G105" s="139" t="s">
        <v>468</v>
      </c>
      <c r="H105" s="32"/>
      <c r="AMG105"/>
      <c r="AMH105"/>
      <c r="AMI105"/>
    </row>
    <row r="106" spans="1:1023" s="13" customFormat="1" ht="36" customHeight="1">
      <c r="A106" s="73" t="s">
        <v>94</v>
      </c>
      <c r="B106" s="68" t="s">
        <v>7</v>
      </c>
      <c r="C106" s="68" t="s">
        <v>400</v>
      </c>
      <c r="D106" s="71" t="s">
        <v>401</v>
      </c>
      <c r="E106" s="68" t="s">
        <v>135</v>
      </c>
      <c r="F106" s="69">
        <v>4</v>
      </c>
      <c r="G106" s="139" t="s">
        <v>440</v>
      </c>
      <c r="H106" s="32"/>
      <c r="AMG106"/>
      <c r="AMH106"/>
      <c r="AMI106"/>
    </row>
    <row r="107" spans="1:1023" s="13" customFormat="1" ht="15">
      <c r="A107" s="73" t="s">
        <v>95</v>
      </c>
      <c r="B107" s="68" t="s">
        <v>7</v>
      </c>
      <c r="C107" s="68" t="s">
        <v>281</v>
      </c>
      <c r="D107" s="67" t="s">
        <v>282</v>
      </c>
      <c r="E107" s="68" t="s">
        <v>135</v>
      </c>
      <c r="F107" s="69">
        <v>4</v>
      </c>
      <c r="G107" s="139" t="s">
        <v>440</v>
      </c>
      <c r="H107" s="32"/>
      <c r="AMG107"/>
      <c r="AMH107"/>
      <c r="AMI107"/>
    </row>
    <row r="108" spans="1:1023" s="13" customFormat="1" ht="15">
      <c r="A108" s="73" t="s">
        <v>97</v>
      </c>
      <c r="B108" s="68" t="s">
        <v>7</v>
      </c>
      <c r="C108" s="68" t="s">
        <v>283</v>
      </c>
      <c r="D108" s="67" t="s">
        <v>284</v>
      </c>
      <c r="E108" s="68" t="s">
        <v>135</v>
      </c>
      <c r="F108" s="69">
        <v>4</v>
      </c>
      <c r="G108" s="139" t="s">
        <v>440</v>
      </c>
      <c r="H108" s="32"/>
      <c r="AMG108"/>
      <c r="AMH108"/>
      <c r="AMI108"/>
    </row>
    <row r="109" spans="1:1023" s="13" customFormat="1" ht="25.5">
      <c r="A109" s="73" t="s">
        <v>102</v>
      </c>
      <c r="B109" s="68" t="s">
        <v>7</v>
      </c>
      <c r="C109" s="68" t="s">
        <v>285</v>
      </c>
      <c r="D109" s="67" t="s">
        <v>286</v>
      </c>
      <c r="E109" s="68" t="s">
        <v>135</v>
      </c>
      <c r="F109" s="69">
        <v>4</v>
      </c>
      <c r="G109" s="139" t="s">
        <v>440</v>
      </c>
      <c r="H109" s="32"/>
      <c r="AMG109"/>
      <c r="AMH109"/>
      <c r="AMI109"/>
    </row>
    <row r="110" spans="1:1023" s="13" customFormat="1" ht="15">
      <c r="A110" s="73" t="s">
        <v>103</v>
      </c>
      <c r="B110" s="68" t="s">
        <v>7</v>
      </c>
      <c r="C110" s="68" t="s">
        <v>407</v>
      </c>
      <c r="D110" s="67" t="s">
        <v>408</v>
      </c>
      <c r="E110" s="68" t="s">
        <v>135</v>
      </c>
      <c r="F110" s="69">
        <v>2</v>
      </c>
      <c r="G110" s="139" t="s">
        <v>468</v>
      </c>
      <c r="H110" s="32"/>
      <c r="AMG110"/>
      <c r="AMH110"/>
      <c r="AMI110"/>
    </row>
    <row r="111" spans="1:1023" s="13" customFormat="1" ht="27.6" customHeight="1">
      <c r="A111" s="73" t="s">
        <v>104</v>
      </c>
      <c r="B111" s="68" t="s">
        <v>7</v>
      </c>
      <c r="C111" s="68" t="s">
        <v>287</v>
      </c>
      <c r="D111" s="67" t="s">
        <v>288</v>
      </c>
      <c r="E111" s="68" t="s">
        <v>135</v>
      </c>
      <c r="F111" s="69">
        <v>6</v>
      </c>
      <c r="G111" s="139" t="s">
        <v>478</v>
      </c>
      <c r="H111" s="32"/>
      <c r="AMG111"/>
      <c r="AMH111"/>
      <c r="AMI111"/>
    </row>
    <row r="112" spans="1:1023" s="13" customFormat="1" ht="23.85" customHeight="1">
      <c r="A112" s="73" t="s">
        <v>107</v>
      </c>
      <c r="B112" s="74" t="s">
        <v>7</v>
      </c>
      <c r="C112" s="73" t="s">
        <v>289</v>
      </c>
      <c r="D112" s="67" t="s">
        <v>290</v>
      </c>
      <c r="E112" s="74" t="s">
        <v>135</v>
      </c>
      <c r="F112" s="69">
        <v>6</v>
      </c>
      <c r="G112" s="139" t="s">
        <v>478</v>
      </c>
      <c r="H112" s="32"/>
      <c r="AMG112"/>
      <c r="AMH112"/>
      <c r="AMI112"/>
    </row>
    <row r="113" spans="1:1023" s="13" customFormat="1" ht="23.85" customHeight="1">
      <c r="A113" s="73" t="s">
        <v>277</v>
      </c>
      <c r="B113" s="74" t="s">
        <v>7</v>
      </c>
      <c r="C113" s="73" t="s">
        <v>291</v>
      </c>
      <c r="D113" s="67" t="s">
        <v>292</v>
      </c>
      <c r="E113" s="74" t="s">
        <v>135</v>
      </c>
      <c r="F113" s="69">
        <v>6</v>
      </c>
      <c r="G113" s="139" t="s">
        <v>478</v>
      </c>
      <c r="H113" s="32"/>
      <c r="AMG113"/>
      <c r="AMH113"/>
      <c r="AMI113"/>
    </row>
    <row r="114" spans="1:1023" s="13" customFormat="1" ht="24.6" customHeight="1">
      <c r="A114" s="73" t="s">
        <v>278</v>
      </c>
      <c r="B114" s="74" t="s">
        <v>7</v>
      </c>
      <c r="C114" s="73" t="s">
        <v>99</v>
      </c>
      <c r="D114" s="67" t="s">
        <v>293</v>
      </c>
      <c r="E114" s="74" t="s">
        <v>135</v>
      </c>
      <c r="F114" s="69">
        <v>4</v>
      </c>
      <c r="G114" s="139" t="s">
        <v>440</v>
      </c>
      <c r="H114" s="32"/>
      <c r="AMG114"/>
      <c r="AMH114"/>
      <c r="AMI114"/>
    </row>
    <row r="115" spans="1:1023" s="13" customFormat="1" ht="23.85" customHeight="1">
      <c r="A115" s="73" t="s">
        <v>397</v>
      </c>
      <c r="B115" s="74" t="s">
        <v>7</v>
      </c>
      <c r="C115" s="73" t="s">
        <v>100</v>
      </c>
      <c r="D115" s="67" t="s">
        <v>101</v>
      </c>
      <c r="E115" s="74" t="s">
        <v>135</v>
      </c>
      <c r="F115" s="69">
        <v>4</v>
      </c>
      <c r="G115" s="139" t="s">
        <v>440</v>
      </c>
      <c r="H115" s="32"/>
      <c r="AMG115"/>
      <c r="AMH115"/>
      <c r="AMI115"/>
    </row>
    <row r="116" spans="1:1023" s="13" customFormat="1" ht="23.1" customHeight="1">
      <c r="A116" s="73" t="s">
        <v>402</v>
      </c>
      <c r="B116" s="74" t="s">
        <v>7</v>
      </c>
      <c r="C116" s="73" t="s">
        <v>98</v>
      </c>
      <c r="D116" s="67" t="s">
        <v>294</v>
      </c>
      <c r="E116" s="74" t="s">
        <v>135</v>
      </c>
      <c r="F116" s="69">
        <v>2</v>
      </c>
      <c r="G116" s="139" t="s">
        <v>468</v>
      </c>
      <c r="H116" s="32"/>
      <c r="AMG116"/>
      <c r="AMH116"/>
      <c r="AMI116"/>
    </row>
    <row r="117" spans="1:1023" s="13" customFormat="1" ht="25.5">
      <c r="A117" s="73" t="s">
        <v>403</v>
      </c>
      <c r="B117" s="68" t="s">
        <v>7</v>
      </c>
      <c r="C117" s="68" t="s">
        <v>295</v>
      </c>
      <c r="D117" s="71" t="s">
        <v>296</v>
      </c>
      <c r="E117" s="68" t="s">
        <v>119</v>
      </c>
      <c r="F117" s="69">
        <v>6.7</v>
      </c>
      <c r="G117" s="139" t="s">
        <v>485</v>
      </c>
      <c r="H117" s="32"/>
      <c r="AMG117"/>
      <c r="AMH117"/>
      <c r="AMI117"/>
    </row>
    <row r="118" spans="1:1023" s="13" customFormat="1" ht="15">
      <c r="A118" s="73" t="s">
        <v>406</v>
      </c>
      <c r="B118" s="68" t="s">
        <v>7</v>
      </c>
      <c r="C118" s="68" t="s">
        <v>43</v>
      </c>
      <c r="D118" s="67" t="s">
        <v>44</v>
      </c>
      <c r="E118" s="68" t="s">
        <v>123</v>
      </c>
      <c r="F118" s="69">
        <v>19.5</v>
      </c>
      <c r="G118" s="139" t="s">
        <v>486</v>
      </c>
      <c r="H118" s="32"/>
      <c r="AMG118"/>
      <c r="AMH118"/>
      <c r="AMI118"/>
    </row>
    <row r="119" spans="1:1023" s="13" customFormat="1" ht="15">
      <c r="A119" s="20">
        <v>5</v>
      </c>
      <c r="B119" s="21"/>
      <c r="C119" s="21"/>
      <c r="D119" s="22" t="s">
        <v>322</v>
      </c>
      <c r="E119" s="23"/>
      <c r="F119" s="23"/>
      <c r="G119" s="142"/>
      <c r="H119" s="32"/>
      <c r="AMG119"/>
      <c r="AMH119"/>
      <c r="AMI119"/>
    </row>
    <row r="120" spans="1:1023" s="38" customFormat="1" ht="15">
      <c r="A120" s="33" t="s">
        <v>109</v>
      </c>
      <c r="B120" s="34"/>
      <c r="C120" s="34"/>
      <c r="D120" s="82" t="s">
        <v>323</v>
      </c>
      <c r="E120" s="35"/>
      <c r="F120" s="35"/>
      <c r="G120" s="142"/>
      <c r="H120" s="37"/>
      <c r="AMG120"/>
      <c r="AMH120"/>
      <c r="AMI120"/>
    </row>
    <row r="121" spans="1:1023" s="13" customFormat="1" ht="15">
      <c r="A121" s="92" t="s">
        <v>297</v>
      </c>
      <c r="B121" s="85" t="s">
        <v>20</v>
      </c>
      <c r="C121" s="85">
        <v>10302</v>
      </c>
      <c r="D121" s="88" t="s">
        <v>324</v>
      </c>
      <c r="E121" s="85" t="s">
        <v>128</v>
      </c>
      <c r="F121" s="86">
        <v>112.33</v>
      </c>
      <c r="G121" s="141" t="s">
        <v>487</v>
      </c>
      <c r="H121" s="32"/>
      <c r="AMG121"/>
      <c r="AMH121"/>
      <c r="AMI121"/>
    </row>
    <row r="122" spans="1:1023" s="13" customFormat="1" ht="25.5">
      <c r="A122" s="73" t="s">
        <v>298</v>
      </c>
      <c r="B122" s="68" t="s">
        <v>7</v>
      </c>
      <c r="C122" s="68" t="s">
        <v>325</v>
      </c>
      <c r="D122" s="67" t="s">
        <v>326</v>
      </c>
      <c r="E122" s="68" t="s">
        <v>119</v>
      </c>
      <c r="F122" s="69">
        <v>57.56</v>
      </c>
      <c r="G122" s="139" t="s">
        <v>488</v>
      </c>
      <c r="H122" s="32"/>
      <c r="AMG122"/>
      <c r="AMH122"/>
      <c r="AMI122"/>
    </row>
    <row r="123" spans="1:1023" s="13" customFormat="1" ht="17.45" customHeight="1">
      <c r="A123" s="73" t="s">
        <v>299</v>
      </c>
      <c r="B123" s="68" t="s">
        <v>7</v>
      </c>
      <c r="C123" s="68" t="s">
        <v>91</v>
      </c>
      <c r="D123" s="67" t="s">
        <v>92</v>
      </c>
      <c r="E123" s="68" t="s">
        <v>123</v>
      </c>
      <c r="F123" s="69">
        <v>100.77</v>
      </c>
      <c r="G123" s="139" t="s">
        <v>489</v>
      </c>
      <c r="H123" s="32"/>
      <c r="AMG123"/>
      <c r="AMH123"/>
      <c r="AMI123"/>
    </row>
    <row r="124" spans="1:1023" s="13" customFormat="1" ht="25.35" customHeight="1">
      <c r="A124" s="73" t="s">
        <v>300</v>
      </c>
      <c r="B124" s="68" t="s">
        <v>7</v>
      </c>
      <c r="C124" s="68" t="s">
        <v>327</v>
      </c>
      <c r="D124" s="67" t="s">
        <v>328</v>
      </c>
      <c r="E124" s="68" t="s">
        <v>128</v>
      </c>
      <c r="F124" s="69">
        <v>5.04</v>
      </c>
      <c r="G124" s="139" t="s">
        <v>490</v>
      </c>
      <c r="H124" s="32"/>
      <c r="AMG124"/>
      <c r="AMH124"/>
      <c r="AMI124"/>
    </row>
    <row r="125" spans="1:1023" s="13" customFormat="1" ht="26.1" customHeight="1">
      <c r="A125" s="92" t="s">
        <v>301</v>
      </c>
      <c r="B125" s="85" t="s">
        <v>20</v>
      </c>
      <c r="C125" s="85">
        <v>170180</v>
      </c>
      <c r="D125" s="84" t="s">
        <v>329</v>
      </c>
      <c r="E125" s="85" t="s">
        <v>123</v>
      </c>
      <c r="F125" s="86">
        <v>100.77</v>
      </c>
      <c r="G125" s="141" t="s">
        <v>489</v>
      </c>
      <c r="H125" s="32"/>
      <c r="AMG125"/>
      <c r="AMH125"/>
      <c r="AMI125"/>
    </row>
    <row r="126" spans="1:1023" s="13" customFormat="1" ht="25.5">
      <c r="A126" s="73" t="s">
        <v>302</v>
      </c>
      <c r="B126" s="68" t="s">
        <v>7</v>
      </c>
      <c r="C126" s="68" t="s">
        <v>305</v>
      </c>
      <c r="D126" s="71" t="s">
        <v>306</v>
      </c>
      <c r="E126" s="68" t="s">
        <v>173</v>
      </c>
      <c r="F126" s="69">
        <v>71.55</v>
      </c>
      <c r="G126" s="139" t="s">
        <v>491</v>
      </c>
      <c r="H126" s="32"/>
      <c r="AMG126"/>
      <c r="AMH126"/>
      <c r="AMI126"/>
    </row>
    <row r="127" spans="1:1023" s="13" customFormat="1" ht="15">
      <c r="A127" s="73" t="s">
        <v>303</v>
      </c>
      <c r="B127" s="68" t="s">
        <v>7</v>
      </c>
      <c r="C127" s="68" t="s">
        <v>307</v>
      </c>
      <c r="D127" s="71" t="s">
        <v>308</v>
      </c>
      <c r="E127" s="68" t="s">
        <v>128</v>
      </c>
      <c r="F127" s="69">
        <v>3.08</v>
      </c>
      <c r="G127" s="139" t="s">
        <v>492</v>
      </c>
      <c r="H127" s="32"/>
      <c r="AMG127"/>
      <c r="AMH127"/>
      <c r="AMI127"/>
    </row>
    <row r="128" spans="1:1023" s="13" customFormat="1" ht="17.45" customHeight="1">
      <c r="A128" s="73" t="s">
        <v>304</v>
      </c>
      <c r="B128" s="68" t="s">
        <v>7</v>
      </c>
      <c r="C128" s="68" t="s">
        <v>309</v>
      </c>
      <c r="D128" s="71" t="s">
        <v>310</v>
      </c>
      <c r="E128" s="68" t="s">
        <v>128</v>
      </c>
      <c r="F128" s="69">
        <v>3.08</v>
      </c>
      <c r="G128" s="139" t="s">
        <v>492</v>
      </c>
      <c r="H128" s="32"/>
      <c r="AMG128"/>
      <c r="AMH128"/>
      <c r="AMI128"/>
    </row>
    <row r="129" spans="1:1023" s="13" customFormat="1" ht="29.85" customHeight="1">
      <c r="A129" s="73" t="s">
        <v>377</v>
      </c>
      <c r="B129" s="68" t="s">
        <v>7</v>
      </c>
      <c r="C129" s="68" t="s">
        <v>315</v>
      </c>
      <c r="D129" s="67" t="s">
        <v>316</v>
      </c>
      <c r="E129" s="68" t="s">
        <v>119</v>
      </c>
      <c r="F129" s="69">
        <v>8</v>
      </c>
      <c r="G129" s="139" t="s">
        <v>493</v>
      </c>
      <c r="H129" s="32"/>
      <c r="AMG129"/>
      <c r="AMH129"/>
      <c r="AMI129"/>
    </row>
    <row r="130" spans="1:1023" s="13" customFormat="1" ht="17.45" customHeight="1">
      <c r="A130" s="73" t="s">
        <v>378</v>
      </c>
      <c r="B130" s="68" t="s">
        <v>7</v>
      </c>
      <c r="C130" s="68" t="s">
        <v>317</v>
      </c>
      <c r="D130" s="67" t="s">
        <v>318</v>
      </c>
      <c r="E130" s="68" t="s">
        <v>128</v>
      </c>
      <c r="F130" s="69">
        <v>1</v>
      </c>
      <c r="G130" s="139" t="s">
        <v>494</v>
      </c>
      <c r="H130" s="32"/>
      <c r="AMG130"/>
      <c r="AMH130"/>
      <c r="AMI130"/>
    </row>
    <row r="131" spans="1:1023" s="13" customFormat="1" ht="16.149999999999999" customHeight="1">
      <c r="A131" s="73" t="s">
        <v>379</v>
      </c>
      <c r="B131" s="68" t="s">
        <v>7</v>
      </c>
      <c r="C131" s="68" t="s">
        <v>330</v>
      </c>
      <c r="D131" s="67" t="s">
        <v>331</v>
      </c>
      <c r="E131" s="68" t="s">
        <v>123</v>
      </c>
      <c r="F131" s="69">
        <v>40</v>
      </c>
      <c r="G131" s="139" t="s">
        <v>495</v>
      </c>
      <c r="H131" s="32"/>
      <c r="AMG131"/>
      <c r="AMH131"/>
      <c r="AMI131"/>
    </row>
    <row r="132" spans="1:1023" s="13" customFormat="1" ht="25.5">
      <c r="A132" s="73" t="s">
        <v>380</v>
      </c>
      <c r="B132" s="68" t="s">
        <v>7</v>
      </c>
      <c r="C132" s="68" t="s">
        <v>332</v>
      </c>
      <c r="D132" s="67" t="s">
        <v>333</v>
      </c>
      <c r="E132" s="68" t="s">
        <v>123</v>
      </c>
      <c r="F132" s="69">
        <v>68.739999999999995</v>
      </c>
      <c r="G132" s="139" t="s">
        <v>496</v>
      </c>
      <c r="H132" s="32"/>
      <c r="AMG132"/>
      <c r="AMH132"/>
      <c r="AMI132"/>
    </row>
    <row r="133" spans="1:1023" s="13" customFormat="1" ht="18.600000000000001" customHeight="1">
      <c r="A133" s="73" t="s">
        <v>381</v>
      </c>
      <c r="B133" s="74" t="s">
        <v>7</v>
      </c>
      <c r="C133" s="74" t="s">
        <v>334</v>
      </c>
      <c r="D133" s="79" t="s">
        <v>335</v>
      </c>
      <c r="E133" s="68" t="s">
        <v>123</v>
      </c>
      <c r="F133" s="69">
        <v>21.71</v>
      </c>
      <c r="G133" s="139" t="s">
        <v>497</v>
      </c>
      <c r="H133" s="32"/>
      <c r="AMG133"/>
      <c r="AMH133"/>
      <c r="AMI133"/>
    </row>
    <row r="134" spans="1:1023" s="38" customFormat="1" ht="15">
      <c r="A134" s="33" t="s">
        <v>110</v>
      </c>
      <c r="B134" s="34"/>
      <c r="C134" s="34"/>
      <c r="D134" s="82" t="s">
        <v>336</v>
      </c>
      <c r="E134" s="35"/>
      <c r="F134" s="35"/>
      <c r="G134" s="142"/>
      <c r="H134" s="37"/>
      <c r="AMG134"/>
      <c r="AMH134"/>
      <c r="AMI134"/>
    </row>
    <row r="135" spans="1:1023" s="44" customFormat="1" ht="12.75">
      <c r="A135" s="73" t="s">
        <v>311</v>
      </c>
      <c r="B135" s="74" t="s">
        <v>7</v>
      </c>
      <c r="C135" s="73" t="s">
        <v>337</v>
      </c>
      <c r="D135" s="79" t="s">
        <v>338</v>
      </c>
      <c r="E135" s="74" t="s">
        <v>119</v>
      </c>
      <c r="F135" s="69">
        <v>28.18</v>
      </c>
      <c r="G135" s="139" t="s">
        <v>498</v>
      </c>
      <c r="H135" s="43"/>
      <c r="AMG135"/>
      <c r="AMH135"/>
      <c r="AMI135"/>
    </row>
    <row r="136" spans="1:1023" s="44" customFormat="1" ht="38.25">
      <c r="A136" s="73" t="s">
        <v>312</v>
      </c>
      <c r="B136" s="74" t="s">
        <v>7</v>
      </c>
      <c r="C136" s="73" t="s">
        <v>339</v>
      </c>
      <c r="D136" s="79" t="s">
        <v>340</v>
      </c>
      <c r="E136" s="74" t="s">
        <v>119</v>
      </c>
      <c r="F136" s="69">
        <v>172.51</v>
      </c>
      <c r="G136" s="139" t="s">
        <v>499</v>
      </c>
      <c r="H136" s="43"/>
      <c r="AMG136"/>
      <c r="AMH136"/>
      <c r="AMI136"/>
    </row>
    <row r="137" spans="1:1023" s="44" customFormat="1" ht="25.5">
      <c r="A137" s="73" t="s">
        <v>313</v>
      </c>
      <c r="B137" s="74" t="s">
        <v>7</v>
      </c>
      <c r="C137" s="73" t="s">
        <v>327</v>
      </c>
      <c r="D137" s="79" t="s">
        <v>328</v>
      </c>
      <c r="E137" s="74" t="s">
        <v>128</v>
      </c>
      <c r="F137" s="69">
        <v>1.76</v>
      </c>
      <c r="G137" s="139" t="s">
        <v>500</v>
      </c>
      <c r="H137" s="43"/>
      <c r="AMG137"/>
      <c r="AMH137"/>
      <c r="AMI137"/>
    </row>
    <row r="138" spans="1:1023" s="44" customFormat="1" ht="25.5">
      <c r="A138" s="92" t="s">
        <v>314</v>
      </c>
      <c r="B138" s="93" t="s">
        <v>20</v>
      </c>
      <c r="C138" s="92" t="s">
        <v>341</v>
      </c>
      <c r="D138" s="88" t="s">
        <v>342</v>
      </c>
      <c r="E138" s="93" t="s">
        <v>123</v>
      </c>
      <c r="F138" s="86">
        <v>11.03</v>
      </c>
      <c r="G138" s="141" t="s">
        <v>501</v>
      </c>
      <c r="H138" s="43"/>
      <c r="AMG138"/>
      <c r="AMH138"/>
      <c r="AMI138"/>
    </row>
    <row r="139" spans="1:1023" s="44" customFormat="1" ht="25.5">
      <c r="A139" s="92" t="s">
        <v>389</v>
      </c>
      <c r="B139" s="93" t="s">
        <v>20</v>
      </c>
      <c r="C139" s="92" t="s">
        <v>343</v>
      </c>
      <c r="D139" s="88" t="s">
        <v>344</v>
      </c>
      <c r="E139" s="93" t="s">
        <v>123</v>
      </c>
      <c r="F139" s="86">
        <v>11.03</v>
      </c>
      <c r="G139" s="141" t="s">
        <v>501</v>
      </c>
      <c r="H139" s="43"/>
      <c r="AMG139"/>
      <c r="AMH139"/>
      <c r="AMI139"/>
    </row>
    <row r="140" spans="1:1023" s="44" customFormat="1" ht="25.5">
      <c r="A140" s="73" t="s">
        <v>390</v>
      </c>
      <c r="B140" s="74" t="s">
        <v>7</v>
      </c>
      <c r="C140" s="73" t="s">
        <v>345</v>
      </c>
      <c r="D140" s="71" t="s">
        <v>346</v>
      </c>
      <c r="E140" s="74" t="s">
        <v>123</v>
      </c>
      <c r="F140" s="69">
        <v>10</v>
      </c>
      <c r="G140" s="139" t="s">
        <v>502</v>
      </c>
      <c r="H140" s="43"/>
      <c r="AMG140"/>
      <c r="AMH140"/>
      <c r="AMI140"/>
    </row>
    <row r="141" spans="1:1023" s="44" customFormat="1" ht="51">
      <c r="A141" s="92" t="s">
        <v>391</v>
      </c>
      <c r="B141" s="93" t="s">
        <v>14</v>
      </c>
      <c r="C141" s="93" t="s">
        <v>347</v>
      </c>
      <c r="D141" s="88" t="s">
        <v>348</v>
      </c>
      <c r="E141" s="85" t="s">
        <v>135</v>
      </c>
      <c r="F141" s="86">
        <v>1</v>
      </c>
      <c r="G141" s="141" t="s">
        <v>503</v>
      </c>
      <c r="H141" s="43"/>
      <c r="AMG141"/>
      <c r="AMH141"/>
      <c r="AMI141"/>
    </row>
    <row r="142" spans="1:1023" s="38" customFormat="1" ht="15">
      <c r="A142" s="33" t="s">
        <v>111</v>
      </c>
      <c r="B142" s="34"/>
      <c r="C142" s="34"/>
      <c r="D142" s="82" t="s">
        <v>267</v>
      </c>
      <c r="E142" s="35"/>
      <c r="F142" s="35"/>
      <c r="G142" s="142"/>
      <c r="H142" s="37"/>
      <c r="AMG142"/>
      <c r="AMH142"/>
      <c r="AMI142"/>
    </row>
    <row r="143" spans="1:1023" s="13" customFormat="1" ht="25.5">
      <c r="A143" s="73" t="s">
        <v>319</v>
      </c>
      <c r="B143" s="68" t="s">
        <v>7</v>
      </c>
      <c r="C143" s="68" t="s">
        <v>349</v>
      </c>
      <c r="D143" s="67" t="s">
        <v>350</v>
      </c>
      <c r="E143" s="68" t="s">
        <v>135</v>
      </c>
      <c r="F143" s="69">
        <v>3</v>
      </c>
      <c r="G143" s="139" t="s">
        <v>484</v>
      </c>
      <c r="H143" s="32"/>
      <c r="AMG143"/>
      <c r="AMH143"/>
      <c r="AMI143"/>
    </row>
    <row r="144" spans="1:1023" s="13" customFormat="1" ht="25.35" customHeight="1">
      <c r="A144" s="73" t="s">
        <v>320</v>
      </c>
      <c r="B144" s="74" t="s">
        <v>7</v>
      </c>
      <c r="C144" s="73" t="s">
        <v>351</v>
      </c>
      <c r="D144" s="67" t="s">
        <v>352</v>
      </c>
      <c r="E144" s="74" t="s">
        <v>135</v>
      </c>
      <c r="F144" s="69">
        <v>3</v>
      </c>
      <c r="G144" s="139" t="s">
        <v>484</v>
      </c>
      <c r="H144" s="32"/>
      <c r="AMG144"/>
      <c r="AMH144"/>
      <c r="AMI144"/>
    </row>
    <row r="145" spans="1:1023" s="13" customFormat="1" ht="38.25">
      <c r="A145" s="73" t="s">
        <v>321</v>
      </c>
      <c r="B145" s="74" t="s">
        <v>7</v>
      </c>
      <c r="C145" s="73" t="s">
        <v>353</v>
      </c>
      <c r="D145" s="71" t="s">
        <v>354</v>
      </c>
      <c r="E145" s="74" t="s">
        <v>135</v>
      </c>
      <c r="F145" s="77">
        <v>7</v>
      </c>
      <c r="G145" s="139" t="s">
        <v>472</v>
      </c>
      <c r="H145" s="32"/>
      <c r="AMG145"/>
      <c r="AMH145"/>
      <c r="AMI145"/>
    </row>
    <row r="146" spans="1:1023" s="13" customFormat="1" ht="25.15" customHeight="1">
      <c r="A146" s="73" t="s">
        <v>382</v>
      </c>
      <c r="B146" s="74" t="s">
        <v>7</v>
      </c>
      <c r="C146" s="74" t="s">
        <v>36</v>
      </c>
      <c r="D146" s="75" t="s">
        <v>355</v>
      </c>
      <c r="E146" s="68" t="s">
        <v>135</v>
      </c>
      <c r="F146" s="76">
        <v>2</v>
      </c>
      <c r="G146" s="139" t="s">
        <v>468</v>
      </c>
      <c r="H146" s="32"/>
      <c r="AMG146"/>
      <c r="AMH146"/>
      <c r="AMI146"/>
    </row>
    <row r="147" spans="1:1023" s="13" customFormat="1" ht="16.899999999999999" customHeight="1">
      <c r="A147" s="73" t="s">
        <v>383</v>
      </c>
      <c r="B147" s="68" t="s">
        <v>7</v>
      </c>
      <c r="C147" s="68" t="s">
        <v>356</v>
      </c>
      <c r="D147" s="67" t="s">
        <v>357</v>
      </c>
      <c r="E147" s="68" t="s">
        <v>135</v>
      </c>
      <c r="F147" s="69">
        <v>2</v>
      </c>
      <c r="G147" s="139" t="s">
        <v>468</v>
      </c>
      <c r="H147" s="32"/>
      <c r="AMG147"/>
      <c r="AMH147"/>
      <c r="AMI147"/>
    </row>
    <row r="148" spans="1:1023" s="13" customFormat="1" ht="17.45" customHeight="1">
      <c r="A148" s="73" t="s">
        <v>384</v>
      </c>
      <c r="B148" s="68" t="s">
        <v>7</v>
      </c>
      <c r="C148" s="68" t="s">
        <v>358</v>
      </c>
      <c r="D148" s="67" t="s">
        <v>359</v>
      </c>
      <c r="E148" s="68" t="s">
        <v>135</v>
      </c>
      <c r="F148" s="69">
        <v>4</v>
      </c>
      <c r="G148" s="139" t="s">
        <v>440</v>
      </c>
      <c r="H148" s="32"/>
      <c r="AMG148"/>
      <c r="AMH148"/>
      <c r="AMI148"/>
    </row>
    <row r="149" spans="1:1023" s="13" customFormat="1" ht="24.6" customHeight="1">
      <c r="A149" s="73" t="s">
        <v>385</v>
      </c>
      <c r="B149" s="68" t="s">
        <v>7</v>
      </c>
      <c r="C149" s="68" t="s">
        <v>360</v>
      </c>
      <c r="D149" s="67" t="s">
        <v>361</v>
      </c>
      <c r="E149" s="68" t="s">
        <v>135</v>
      </c>
      <c r="F149" s="69">
        <v>4</v>
      </c>
      <c r="G149" s="139" t="s">
        <v>440</v>
      </c>
      <c r="H149" s="32"/>
      <c r="AMG149"/>
      <c r="AMH149"/>
      <c r="AMI149"/>
    </row>
    <row r="150" spans="1:1023" s="13" customFormat="1" ht="15">
      <c r="A150" s="73" t="s">
        <v>386</v>
      </c>
      <c r="B150" s="74" t="s">
        <v>7</v>
      </c>
      <c r="C150" s="74" t="s">
        <v>362</v>
      </c>
      <c r="D150" s="71" t="s">
        <v>363</v>
      </c>
      <c r="E150" s="68" t="s">
        <v>135</v>
      </c>
      <c r="F150" s="69">
        <v>4</v>
      </c>
      <c r="G150" s="139" t="s">
        <v>440</v>
      </c>
      <c r="H150" s="32"/>
      <c r="AMG150"/>
      <c r="AMH150"/>
      <c r="AMI150"/>
    </row>
    <row r="151" spans="1:1023" s="13" customFormat="1" ht="25.5">
      <c r="A151" s="73" t="s">
        <v>387</v>
      </c>
      <c r="B151" s="74" t="s">
        <v>7</v>
      </c>
      <c r="C151" s="74" t="s">
        <v>238</v>
      </c>
      <c r="D151" s="71" t="s">
        <v>239</v>
      </c>
      <c r="E151" s="68" t="s">
        <v>123</v>
      </c>
      <c r="F151" s="76">
        <v>450</v>
      </c>
      <c r="G151" s="139" t="s">
        <v>504</v>
      </c>
      <c r="H151" s="32"/>
      <c r="AMG151"/>
      <c r="AMH151"/>
      <c r="AMI151"/>
    </row>
    <row r="152" spans="1:1023" s="44" customFormat="1" ht="25.5">
      <c r="A152" s="73" t="s">
        <v>388</v>
      </c>
      <c r="B152" s="74" t="s">
        <v>7</v>
      </c>
      <c r="C152" s="74" t="s">
        <v>240</v>
      </c>
      <c r="D152" s="67" t="s">
        <v>241</v>
      </c>
      <c r="E152" s="68" t="s">
        <v>123</v>
      </c>
      <c r="F152" s="69">
        <v>15</v>
      </c>
      <c r="G152" s="139" t="s">
        <v>505</v>
      </c>
      <c r="H152" s="43"/>
      <c r="AMG152"/>
      <c r="AMH152"/>
      <c r="AMI152"/>
    </row>
    <row r="153" spans="1:1023" s="44" customFormat="1" ht="38.25">
      <c r="A153" s="92" t="s">
        <v>392</v>
      </c>
      <c r="B153" s="85" t="s">
        <v>14</v>
      </c>
      <c r="C153" s="85" t="s">
        <v>364</v>
      </c>
      <c r="D153" s="84" t="s">
        <v>365</v>
      </c>
      <c r="E153" s="85" t="s">
        <v>135</v>
      </c>
      <c r="F153" s="86">
        <v>8</v>
      </c>
      <c r="G153" s="141" t="s">
        <v>444</v>
      </c>
      <c r="H153" s="43"/>
      <c r="AMG153"/>
      <c r="AMH153"/>
      <c r="AMI153"/>
    </row>
    <row r="154" spans="1:1023" s="44" customFormat="1" ht="25.5">
      <c r="A154" s="73" t="s">
        <v>393</v>
      </c>
      <c r="B154" s="74" t="s">
        <v>7</v>
      </c>
      <c r="C154" s="74" t="s">
        <v>366</v>
      </c>
      <c r="D154" s="71" t="s">
        <v>367</v>
      </c>
      <c r="E154" s="68" t="s">
        <v>123</v>
      </c>
      <c r="F154" s="76">
        <v>220</v>
      </c>
      <c r="G154" s="139" t="s">
        <v>506</v>
      </c>
      <c r="H154" s="43"/>
      <c r="AMG154"/>
      <c r="AMH154"/>
      <c r="AMI154"/>
    </row>
    <row r="155" spans="1:1023" s="13" customFormat="1" ht="30" customHeight="1">
      <c r="A155" s="73" t="s">
        <v>394</v>
      </c>
      <c r="B155" s="74" t="s">
        <v>7</v>
      </c>
      <c r="C155" s="80" t="s">
        <v>230</v>
      </c>
      <c r="D155" s="67" t="s">
        <v>231</v>
      </c>
      <c r="E155" s="81" t="s">
        <v>135</v>
      </c>
      <c r="F155" s="77">
        <v>6</v>
      </c>
      <c r="G155" s="139" t="s">
        <v>478</v>
      </c>
      <c r="H155" s="32"/>
      <c r="AMG155"/>
      <c r="AMH155"/>
      <c r="AMI155"/>
    </row>
    <row r="156" spans="1:1023">
      <c r="F156" s="7"/>
      <c r="G156" s="8"/>
    </row>
    <row r="157" spans="1:1023">
      <c r="A157" s="56"/>
      <c r="B157" s="56"/>
      <c r="C157" s="190" t="s">
        <v>507</v>
      </c>
      <c r="D157" s="190"/>
      <c r="E157" s="190"/>
      <c r="F157" s="190"/>
      <c r="G157" s="190"/>
      <c r="H157" s="41"/>
      <c r="I157" s="59"/>
      <c r="J157" s="41"/>
      <c r="K157" s="42"/>
      <c r="L157" s="42"/>
      <c r="M157" s="42"/>
      <c r="N157" s="42"/>
      <c r="O157" s="42"/>
      <c r="P157" s="42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</row>
    <row r="158" spans="1:1023">
      <c r="A158" s="56"/>
      <c r="B158" s="56"/>
      <c r="C158" s="57"/>
      <c r="D158" s="57"/>
      <c r="E158" s="57"/>
      <c r="F158" s="57"/>
      <c r="G158" s="60"/>
      <c r="H158" s="41"/>
      <c r="I158" s="59"/>
      <c r="J158" s="41"/>
      <c r="K158" s="42"/>
      <c r="L158" s="42"/>
      <c r="M158" s="42"/>
      <c r="N158" s="42"/>
      <c r="O158" s="42"/>
      <c r="P158" s="42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</row>
    <row r="159" spans="1:1023">
      <c r="A159" s="56"/>
      <c r="B159" s="56"/>
      <c r="C159" s="57"/>
      <c r="D159" s="57"/>
      <c r="E159" s="57"/>
      <c r="F159" s="57"/>
      <c r="G159" s="60"/>
      <c r="H159" s="41"/>
      <c r="I159" s="59"/>
      <c r="J159" s="41"/>
      <c r="K159" s="42"/>
      <c r="L159" s="42"/>
      <c r="M159" s="42"/>
      <c r="N159" s="42"/>
      <c r="O159" s="42"/>
      <c r="P159" s="42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</row>
    <row r="160" spans="1:1023" ht="12.75">
      <c r="A160" s="56"/>
      <c r="B160" s="56"/>
      <c r="C160"/>
      <c r="D160"/>
      <c r="E160"/>
      <c r="F160"/>
      <c r="G160" s="61"/>
      <c r="H160" s="41"/>
      <c r="I160" s="59"/>
      <c r="J160" s="41"/>
      <c r="K160" s="42"/>
      <c r="L160" s="42"/>
      <c r="M160" s="42"/>
      <c r="N160" s="42"/>
      <c r="O160" s="42"/>
      <c r="P160" s="42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</row>
    <row r="161" spans="1:1023" ht="15.75">
      <c r="A161" s="56"/>
      <c r="B161" s="56"/>
      <c r="C161" s="183" t="s">
        <v>368</v>
      </c>
      <c r="D161" s="183"/>
      <c r="E161" s="183"/>
      <c r="F161" s="183"/>
      <c r="G161" s="183"/>
      <c r="H161" s="41"/>
      <c r="I161" s="59"/>
      <c r="J161" s="41"/>
      <c r="K161" s="42"/>
      <c r="L161" s="42"/>
      <c r="M161" s="42"/>
      <c r="N161" s="42"/>
      <c r="O161" s="42"/>
      <c r="P161" s="42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</row>
    <row r="162" spans="1:1023" ht="15">
      <c r="A162" s="56"/>
      <c r="B162" s="56"/>
      <c r="C162" s="184" t="s">
        <v>108</v>
      </c>
      <c r="D162" s="184"/>
      <c r="E162" s="184"/>
      <c r="F162" s="184"/>
      <c r="G162" s="184"/>
      <c r="H162" s="41"/>
      <c r="I162" s="59"/>
      <c r="J162" s="41"/>
      <c r="K162" s="42"/>
      <c r="L162" s="42"/>
      <c r="M162" s="42"/>
      <c r="N162" s="42"/>
      <c r="O162" s="42"/>
      <c r="P162" s="42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</row>
    <row r="163" spans="1:1023" ht="15">
      <c r="A163" s="56"/>
      <c r="B163" s="56"/>
      <c r="C163" s="184" t="s">
        <v>376</v>
      </c>
      <c r="D163" s="184"/>
      <c r="E163" s="184"/>
      <c r="F163" s="184"/>
      <c r="G163" s="184"/>
      <c r="H163" s="41"/>
      <c r="I163" s="59"/>
      <c r="J163" s="41"/>
      <c r="K163" s="42"/>
      <c r="L163" s="42"/>
      <c r="M163" s="42"/>
      <c r="N163" s="42"/>
      <c r="O163" s="42"/>
      <c r="P163" s="42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</row>
    <row r="164" spans="1:1023" ht="15">
      <c r="A164" s="56"/>
      <c r="B164" s="56"/>
      <c r="C164" s="184" t="s">
        <v>375</v>
      </c>
      <c r="D164" s="184"/>
      <c r="E164" s="184"/>
      <c r="F164" s="184"/>
      <c r="G164" s="184"/>
      <c r="H164" s="41"/>
      <c r="I164" s="59"/>
      <c r="J164" s="41"/>
      <c r="K164" s="42"/>
      <c r="L164" s="42"/>
      <c r="M164" s="42"/>
      <c r="N164" s="42"/>
      <c r="O164" s="42"/>
      <c r="P164" s="42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</row>
    <row r="165" spans="1:1023" s="66" customFormat="1">
      <c r="A165" s="62"/>
      <c r="B165" s="62"/>
      <c r="C165" s="62"/>
      <c r="D165" s="63"/>
      <c r="E165" s="62"/>
      <c r="F165" s="64"/>
      <c r="G165" s="65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AMG165"/>
      <c r="AMH165"/>
      <c r="AMI165"/>
    </row>
    <row r="168" spans="1:1023" ht="15">
      <c r="B168" s="102"/>
    </row>
    <row r="169" spans="1:1023" ht="15.75">
      <c r="C169" s="183" t="s">
        <v>409</v>
      </c>
      <c r="D169" s="183"/>
      <c r="E169" s="183"/>
      <c r="F169" s="183"/>
      <c r="G169" s="183"/>
    </row>
    <row r="170" spans="1:1023" ht="15">
      <c r="C170" s="184" t="s">
        <v>410</v>
      </c>
      <c r="D170" s="184"/>
      <c r="E170" s="184"/>
      <c r="F170" s="184"/>
      <c r="G170" s="184"/>
    </row>
  </sheetData>
  <mergeCells count="16">
    <mergeCell ref="A1:G1"/>
    <mergeCell ref="A4:G4"/>
    <mergeCell ref="A7:D7"/>
    <mergeCell ref="A11:D11"/>
    <mergeCell ref="A12:D12"/>
    <mergeCell ref="C163:G163"/>
    <mergeCell ref="C164:G164"/>
    <mergeCell ref="C169:G169"/>
    <mergeCell ref="C170:G170"/>
    <mergeCell ref="A9:G9"/>
    <mergeCell ref="A13:D13"/>
    <mergeCell ref="A14:D14"/>
    <mergeCell ref="E16:G16"/>
    <mergeCell ref="C157:G157"/>
    <mergeCell ref="C161:G161"/>
    <mergeCell ref="C162:G162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74" firstPageNumber="0" orientation="landscape" horizontalDpi="300" verticalDpi="300" r:id="rId1"/>
  <rowBreaks count="1" manualBreakCount="1">
    <brk id="138" max="1019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8DD8-2815-4711-B2B7-4211C1BCCEF4}">
  <dimension ref="A2:E11"/>
  <sheetViews>
    <sheetView zoomScaleNormal="100" workbookViewId="0">
      <selection activeCell="I10" sqref="I10"/>
    </sheetView>
  </sheetViews>
  <sheetFormatPr defaultRowHeight="12.75"/>
  <cols>
    <col min="1" max="1" width="12.85546875" customWidth="1"/>
    <col min="2" max="2" width="36.5703125" customWidth="1"/>
    <col min="3" max="3" width="11" customWidth="1"/>
    <col min="4" max="4" width="14" customWidth="1"/>
  </cols>
  <sheetData>
    <row r="2" spans="1:5" ht="24" customHeight="1">
      <c r="A2" s="244" t="s">
        <v>419</v>
      </c>
      <c r="B2" s="245"/>
      <c r="C2" s="245"/>
      <c r="D2" s="245"/>
      <c r="E2" s="246"/>
    </row>
    <row r="3" spans="1:5">
      <c r="A3" s="112"/>
      <c r="B3" s="112"/>
      <c r="C3" s="112"/>
      <c r="D3" s="112"/>
      <c r="E3" s="112"/>
    </row>
    <row r="4" spans="1:5" ht="21" customHeight="1">
      <c r="A4" s="114" t="s">
        <v>414</v>
      </c>
      <c r="B4" s="114" t="s">
        <v>415</v>
      </c>
      <c r="C4" s="114" t="s">
        <v>416</v>
      </c>
      <c r="D4" s="114" t="s">
        <v>417</v>
      </c>
      <c r="E4" s="114" t="s">
        <v>418</v>
      </c>
    </row>
    <row r="5" spans="1:5" ht="15">
      <c r="A5" s="115" t="s">
        <v>48</v>
      </c>
      <c r="B5" s="116" t="s">
        <v>420</v>
      </c>
      <c r="C5" s="115" t="s">
        <v>421</v>
      </c>
      <c r="D5" s="117">
        <f>ORÇAMENTO!F44/2</f>
        <v>98.77</v>
      </c>
      <c r="E5" s="118">
        <f>ORÇAMENTO!H44/ORÇAMENTO!H152</f>
        <v>5.2444282042468655E-2</v>
      </c>
    </row>
    <row r="6" spans="1:5" ht="15">
      <c r="A6" s="115" t="s">
        <v>422</v>
      </c>
      <c r="B6" s="116" t="s">
        <v>268</v>
      </c>
      <c r="C6" s="115" t="s">
        <v>421</v>
      </c>
      <c r="D6" s="117">
        <f>(ORÇAMENTO!F91+ORÇAMENTO!F92+ORÇAMENTO!F93)/2</f>
        <v>521.72500000000002</v>
      </c>
      <c r="E6" s="118">
        <f>(ORÇAMENTO!H91+ORÇAMENTO!H92+ORÇAMENTO!H93)/ORÇAMENTO!H152</f>
        <v>5.6557730170144094E-2</v>
      </c>
    </row>
    <row r="7" spans="1:5" ht="30">
      <c r="A7" s="115" t="s">
        <v>423</v>
      </c>
      <c r="B7" s="116" t="s">
        <v>424</v>
      </c>
      <c r="C7" s="115" t="s">
        <v>421</v>
      </c>
      <c r="D7" s="117">
        <f>(ORÇAMENTO!F119+ORÇAMENTO!F123+ORÇAMENTO!F129)/2</f>
        <v>68.474999999999994</v>
      </c>
      <c r="E7" s="118">
        <f>(ORÇAMENTO!H119+ORÇAMENTO!H123+ORÇAMENTO!H129)/ORÇAMENTO!H152</f>
        <v>0.21245120979795759</v>
      </c>
    </row>
    <row r="11" spans="1:5">
      <c r="D11" s="113">
        <f>ORÇAMENTO!H152*0.04</f>
        <v>22506.568000000007</v>
      </c>
    </row>
  </sheetData>
  <mergeCells count="1"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ORÇAMENTO</vt:lpstr>
      <vt:lpstr>CRONOGRAMA </vt:lpstr>
      <vt:lpstr>MEMÓRIA</vt:lpstr>
      <vt:lpstr>QUALIFICAÇÃO</vt:lpstr>
      <vt:lpstr>'CRONOGRAMA '!Area_de_impressao</vt:lpstr>
      <vt:lpstr>QUALIFICAÇÃO!Area_de_impressao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</dc:creator>
  <dc:description/>
  <cp:lastModifiedBy>Adriana Stocco</cp:lastModifiedBy>
  <cp:revision>7</cp:revision>
  <cp:lastPrinted>2024-01-25T14:15:40Z</cp:lastPrinted>
  <dcterms:created xsi:type="dcterms:W3CDTF">2012-07-23T19:03:05Z</dcterms:created>
  <dcterms:modified xsi:type="dcterms:W3CDTF">2024-03-20T15:16:20Z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