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1265" windowHeight="6225" tabRatio="500" activeTab="3"/>
  </bookViews>
  <sheets>
    <sheet name="ORÇAMENTO" sheetId="1" r:id="rId1"/>
    <sheet name="CRONOGRAMA FF " sheetId="2" r:id="rId2"/>
    <sheet name="COMPOSIÇÃO" sheetId="3" r:id="rId3"/>
    <sheet name="BDI" sheetId="4" r:id="rId4"/>
    <sheet name="QUALIFICAÇÃO" sheetId="5" state="hidden" r:id="rId5"/>
  </sheets>
  <externalReferences>
    <externalReference r:id="rId8"/>
    <externalReference r:id="rId9"/>
    <externalReference r:id="rId10"/>
  </externalReferences>
  <definedNames>
    <definedName name="_xlnm.Print_Area" localSheetId="3">'BDI'!$A$1:$F$31</definedName>
    <definedName name="_xlnm.Print_Area" localSheetId="1">'CRONOGRAMA FF '!$A$1:$F$56</definedName>
    <definedName name="_xlnm.Print_Area" localSheetId="0">'ORÇAMENTO'!$A$1:$J$95</definedName>
    <definedName name="DESONERACAO">IF(OR(Import_Desoneracao="DESONERADO",Import_Desoneracao="SIM"),"SIM","NÃO")</definedName>
    <definedName name="Excel_BuiltIn_Print_Area" localSheetId="3">'BDI'!$A$1:$F$31</definedName>
    <definedName name="Excel_BuiltIn_Print_Area" localSheetId="1">'CRONOGRAMA FF '!$A$1:$F$56</definedName>
    <definedName name="Excel_BuiltIn_Print_Area" localSheetId="0">'ORÇAMENTO'!$A$1:$K$53</definedName>
    <definedName name="Excel_BuiltIn_Print_Titles" localSheetId="0">'ORÇAMENTO'!$1:$7</definedName>
    <definedName name="Import_Desoneracao">OFFSET('[1]DADOS'!$G$18,0,-1)</definedName>
    <definedName name="NCOMPOSICOES">15</definedName>
    <definedName name="NCOTACOES">15</definedName>
    <definedName name="ORÇAMENTO_BancoRef" localSheetId="0">'ORÇAMENTO'!$F$8</definedName>
    <definedName name="ORÇAMENTO_BancoRef">#REF!</definedName>
    <definedName name="REFERENCIA_Descricao" localSheetId="0">IF(ISNUMBER('ORÇAMENTO'!$AB1),OFFSET(INDIRECT('ORÇAMENTO'!ORÇAMENTO_BancoRef),'ORÇAMENTO'!$AB1-1,3,1),'ORÇAMENTO'!$AB1)</definedName>
    <definedName name="REFERENCIA_Descricao">IF(ISNUMBER(#REF!),OFFSET(INDIRECT(ORÇAMENTO_BancoRef),#REF!-1,3,1),#REF!)</definedName>
    <definedName name="REFERENCIA_Desonerado" localSheetId="0">IF(ISNUMBER('ORÇAMENTO'!$AB1),VALUE(OFFSET(INDIRECT('ORÇAMENTO'!ORÇAMENTO_BancoRef),'ORÇAMENTO'!$AB1-1,5,1)),0)</definedName>
    <definedName name="REFERENCIA_Desonerado">IF(ISNUMBER(#REF!),VALUE(OFFSET(INDIRECT(ORÇAMENTO_BancoRef),#REF!-1,5,1)),0)</definedName>
    <definedName name="REFERENCIA_NaoDesonerado" localSheetId="0">IF(ISNUMBER('ORÇAMENTO'!$AB1),VALUE(OFFSET(INDIRECT('ORÇAMENTO'!ORÇAMENTO_BancoRef),'ORÇAMENTO'!$AB1-1,6,1)),0)</definedName>
    <definedName name="REFERENCIA_NaoDesonerado">IF(ISNUMBER(#REF!),VALUE(OFFSET(INDIRECT(ORÇAMENTO_BancoRef),#REF!-1,6,1)),0)</definedName>
    <definedName name="REFERENCIA_Unidade" localSheetId="0">IF(ISNUMBER('ORÇAMENTO'!$AB1),OFFSET(INDIRECT('ORÇAMENTO'!ORÇAMENTO_BancoRef),'ORÇAMENTO'!$AB1-1,4,1),"-")</definedName>
    <definedName name="REFERENCIA_Unidade">IF(ISNUMBER(#REF!),OFFSET(INDIRECT(ORÇAMENTO_BancoRef),#REF!-1,4,1),"-")</definedName>
    <definedName name="TIPOORCAMENTO">IF(VALUE('[2]MENU'!$O$3)=2,"Licitado","Proposto")</definedName>
    <definedName name="_xlnm.Print_Titles" localSheetId="0">'ORÇAMENTO'!$1:$7</definedName>
  </definedNames>
  <calcPr fullCalcOnLoad="1"/>
</workbook>
</file>

<file path=xl/sharedStrings.xml><?xml version="1.0" encoding="utf-8"?>
<sst xmlns="http://schemas.openxmlformats.org/spreadsheetml/2006/main" count="516" uniqueCount="359">
  <si>
    <t>PREFEITURA MUNICIPAL DE ITATIBA</t>
  </si>
  <si>
    <t>PLANILHA QUANTITATIVA / ORÇAMENTÁRIA</t>
  </si>
  <si>
    <t>OBRA: REFORMA DO VESTIÁRIO E INSTALAÇÃO DE ILUMINAÇÃO NO ESTÁDIO JOÃO PINHEIRO - BAIRRO SAN FRANCISCO</t>
  </si>
  <si>
    <t>BASE DE PREÇOS E 
TIPO DE OBRA</t>
  </si>
  <si>
    <t>NÃO DESONERADO - CONSTRUÇÃO E REFORMA</t>
  </si>
  <si>
    <t>MEMÓRIA DE CÁLCULO</t>
  </si>
  <si>
    <t>CHECAGEM</t>
  </si>
  <si>
    <t>ITEM</t>
  </si>
  <si>
    <t>FONTE</t>
  </si>
  <si>
    <t>CÓDIGO</t>
  </si>
  <si>
    <t>DESCRIÇÃO</t>
  </si>
  <si>
    <t>UNID.</t>
  </si>
  <si>
    <t>QUANT.</t>
  </si>
  <si>
    <t>VALOR UNIT. SEM BDI</t>
  </si>
  <si>
    <t>VALOR UNITÁRIO COM BDI</t>
  </si>
  <si>
    <t>TOTAL</t>
  </si>
  <si>
    <t>1</t>
  </si>
  <si>
    <t>Serviços Complementares</t>
  </si>
  <si>
    <t>1.1</t>
  </si>
  <si>
    <t>CDHU</t>
  </si>
  <si>
    <t>0208020</t>
  </si>
  <si>
    <t>Placa de identificação para obra</t>
  </si>
  <si>
    <t>M2</t>
  </si>
  <si>
    <t>Placa para identificação de obra sendo 3m de cumprimento por 2m de altura total de 6m²</t>
  </si>
  <si>
    <t>1.2</t>
  </si>
  <si>
    <t>0202130</t>
  </si>
  <si>
    <t>Locação de container tipo escritório com 1 vaso sanitário, 1 lavatório e 1 ponto para chuveiro - área mínima de 13,80 m²</t>
  </si>
  <si>
    <t>UNMES</t>
  </si>
  <si>
    <t>Estimado 3 meses para execução da obra</t>
  </si>
  <si>
    <t>1.3</t>
  </si>
  <si>
    <t>0201180</t>
  </si>
  <si>
    <t>Banheiro químico modelo Standard, com manutenção conforme exigências da CETESB</t>
  </si>
  <si>
    <t>2</t>
  </si>
  <si>
    <t>Elétrica do Campo</t>
  </si>
  <si>
    <t>2.1</t>
  </si>
  <si>
    <t>Entrada de energia</t>
  </si>
  <si>
    <t>2.1.1</t>
  </si>
  <si>
    <t>PMSP EDIF</t>
  </si>
  <si>
    <t>90154</t>
  </si>
  <si>
    <t>ENTRADA AÉREA DE ENERGIA E TELEFONE - 17 À 20KVA</t>
  </si>
  <si>
    <t>UN</t>
  </si>
  <si>
    <t xml:space="preserve">Conforme projeto, 01 unidade </t>
  </si>
  <si>
    <t>2.1.2</t>
  </si>
  <si>
    <t>3921060</t>
  </si>
  <si>
    <t>Cabo de cobre flexível de 16 mm², isolamento 0,6/1kV - isolação HEPR 90°C</t>
  </si>
  <si>
    <t>M</t>
  </si>
  <si>
    <t>Conforme projeto, 1x 50,00m x 3 = 150,00m</t>
  </si>
  <si>
    <t>2.1.3</t>
  </si>
  <si>
    <t>0601020</t>
  </si>
  <si>
    <t>Escavação manual em solo de 1ª e 2ª categoria em campo aberto</t>
  </si>
  <si>
    <t>M3</t>
  </si>
  <si>
    <t>Conforme projeto, escavação para caixa de inspeção (0,70m x 0,70,m x 0,60m x 01 unid) = 0,30m³</t>
  </si>
  <si>
    <t>2.1.4</t>
  </si>
  <si>
    <t>4002120</t>
  </si>
  <si>
    <t>Caixa de passagem em chapa, com tampa parafusada, 500 x 500 x 150 mm</t>
  </si>
  <si>
    <t>Conforme projeto, 01 unidade</t>
  </si>
  <si>
    <t>2.2</t>
  </si>
  <si>
    <t>Distribuição</t>
  </si>
  <si>
    <t>2.2.1</t>
  </si>
  <si>
    <t>Conforme projeto, escavação 260m x 0,10 x 0,15 = 3,90m³</t>
  </si>
  <si>
    <t>2.2.2</t>
  </si>
  <si>
    <t>3813020</t>
  </si>
  <si>
    <t>Eletroduto corrugado em polietileno de alta densidade, DN= 50 mm, com acessórios</t>
  </si>
  <si>
    <t xml:space="preserve">Estimado em projeto 260m </t>
  </si>
  <si>
    <t>2.2.3</t>
  </si>
  <si>
    <t>Conforme projeto 3x 260,00m = 780,00m</t>
  </si>
  <si>
    <t>2.3</t>
  </si>
  <si>
    <t>Iluminação</t>
  </si>
  <si>
    <t>2.3.1</t>
  </si>
  <si>
    <t>3921020</t>
  </si>
  <si>
    <t>Cabo de cobre flexível de 2,5 mm², isolamento 0,6/1kV - isolação HEPR 90°C</t>
  </si>
  <si>
    <t>Conforme projeto (10 unid poste x 2 x 10,00m altura) = 200,00m</t>
  </si>
  <si>
    <t>2.3.2</t>
  </si>
  <si>
    <t>Conforme projeto, escavação para caixa de passagem (0,50m x 0,50m x 0,50m x 10 unid) = 1,30m³</t>
  </si>
  <si>
    <t>2.3.3</t>
  </si>
  <si>
    <t>4002100</t>
  </si>
  <si>
    <t>Caixa de passagem em chapa, com tampa parafusada, 400 x 400 x 150 mm</t>
  </si>
  <si>
    <t>Conforme projeto, considerado 01 unidade por poste de iluminação = 10 unidades</t>
  </si>
  <si>
    <t>2.3.4</t>
  </si>
  <si>
    <t>4110330</t>
  </si>
  <si>
    <t>Poste telecônico reto em aço SAE 1010/1020 galvanizado a fogo, altura de 10,00 m</t>
  </si>
  <si>
    <t>Conforme projeto = 10,00 unid</t>
  </si>
  <si>
    <t>2.3.5</t>
  </si>
  <si>
    <t>4110070</t>
  </si>
  <si>
    <t>Cruzeta reforçada em ferro galvanizado para fixação de quatro luminárias</t>
  </si>
  <si>
    <t>Conforme projeto, uma por poste = 10,00 unid</t>
  </si>
  <si>
    <t>2.3.6</t>
  </si>
  <si>
    <t>4112210</t>
  </si>
  <si>
    <t>Projetor LED modular, fluxo luminoso de 26294 lm, eficiência mínima de 125 l/W - 150 W/200 W</t>
  </si>
  <si>
    <t>Conforme projeto, 05 unidades por poste = 50 unid</t>
  </si>
  <si>
    <t>2.4</t>
  </si>
  <si>
    <t>Quadro de distribuição</t>
  </si>
  <si>
    <t>2.4.1</t>
  </si>
  <si>
    <t>3703200</t>
  </si>
  <si>
    <t>Quadro de distribuição universal de embutir, para disjuntores 16 DIN / 12 Bolt-on - 150 A - sem componentes</t>
  </si>
  <si>
    <t>Conforme projeto = 01 unidade</t>
  </si>
  <si>
    <t>2.4.2</t>
  </si>
  <si>
    <t>4010016</t>
  </si>
  <si>
    <t>Contator de potência 12 A - 1na+1nf</t>
  </si>
  <si>
    <t>2.4.3</t>
  </si>
  <si>
    <t>3713600</t>
  </si>
  <si>
    <t>Disjuntor termomagnético, unipolar 127/220 V, corrente de 10 A até 30 A</t>
  </si>
  <si>
    <t>2.4.4</t>
  </si>
  <si>
    <t>3713630</t>
  </si>
  <si>
    <t>Disjuntor termomagnético, bipolar 220/380 V, corrente de 10 A até 50 A</t>
  </si>
  <si>
    <t>Disjuntor geral = 01 unidade</t>
  </si>
  <si>
    <t>2.5</t>
  </si>
  <si>
    <t>Aterramento</t>
  </si>
  <si>
    <t>2.5.1</t>
  </si>
  <si>
    <t>Conforme projeto, escavação para caixa de inspeção (0,30m diâm x 10 unid) = 0,30m³</t>
  </si>
  <si>
    <t>2.5.2</t>
  </si>
  <si>
    <t>Considerado 1 caixa por poste de iluminação =  10 unid</t>
  </si>
  <si>
    <t>2.5.3</t>
  </si>
  <si>
    <t>2903030</t>
  </si>
  <si>
    <t>Cordoalha de aço galvanizado, diâmetro de 1/4´ (6,35 mm)</t>
  </si>
  <si>
    <t>Para subida e trecho da caixa até o poste (10 x 10,00m altura + 15,00m conforme projeto) = 115,00m + cabeamento enterrado em volta do campo = 400,00m</t>
  </si>
  <si>
    <t>2.5.4</t>
  </si>
  <si>
    <t>3910130</t>
  </si>
  <si>
    <t>Terminal de pressão/compressão para cabo de 35 mm²</t>
  </si>
  <si>
    <t>Conforme projeto, para conexõe estimado 20 unid</t>
  </si>
  <si>
    <t>2.5.5</t>
  </si>
  <si>
    <t>3910160</t>
  </si>
  <si>
    <t>Terminal de pressão/compressão para cabo de 50 mm²</t>
  </si>
  <si>
    <t>Conforme projeto, para conexões = 20 unid</t>
  </si>
  <si>
    <t>2.5.6</t>
  </si>
  <si>
    <t>3813016</t>
  </si>
  <si>
    <t>Eletroduto corrugado em polietileno de alta densidade, DN= 40 mm, com acessórios</t>
  </si>
  <si>
    <t>Conforme projeto: (10 unid x 1,50m altura) = 15,00m</t>
  </si>
  <si>
    <t>2.5.7</t>
  </si>
  <si>
    <t>4205200</t>
  </si>
  <si>
    <t>Haste de aterramento de 5/8" x 2,4 m</t>
  </si>
  <si>
    <t>Considerado uma para cada caixa de inspeção = 10 unid</t>
  </si>
  <si>
    <t>3</t>
  </si>
  <si>
    <t>Reforma do Vestiário</t>
  </si>
  <si>
    <t>3.1</t>
  </si>
  <si>
    <t>Demolições e retiradas</t>
  </si>
  <si>
    <t>3.1.1</t>
  </si>
  <si>
    <t>0302020</t>
  </si>
  <si>
    <t>Demolição manual de alvenaria de fundação/embasamento</t>
  </si>
  <si>
    <t>Demolição conforme o projeto 0,30m³</t>
  </si>
  <si>
    <t>3.1.2</t>
  </si>
  <si>
    <t>0411020</t>
  </si>
  <si>
    <t>Retirada de aparelho sanitário incluindo acessórios</t>
  </si>
  <si>
    <t>Retirada de 03 lavatórios e 04 sanitários e 4 mictórios</t>
  </si>
  <si>
    <t>3.1.3</t>
  </si>
  <si>
    <t>0411120</t>
  </si>
  <si>
    <t>Retirada de torneira ou chuveiro</t>
  </si>
  <si>
    <t>Retirada de 09 chuveiros</t>
  </si>
  <si>
    <t>3.1.4</t>
  </si>
  <si>
    <t>0408020</t>
  </si>
  <si>
    <t>Retirada de folha de esquadria em madeira</t>
  </si>
  <si>
    <t>Retirada de 5 portas</t>
  </si>
  <si>
    <t>3.1.5</t>
  </si>
  <si>
    <t>0408060</t>
  </si>
  <si>
    <t>Retirada de batente com guarnição e peças lineares em madeira, chumbados</t>
  </si>
  <si>
    <t>Retirada de 24,70m de batente</t>
  </si>
  <si>
    <t>3.1.6</t>
  </si>
  <si>
    <t>0507040</t>
  </si>
  <si>
    <t>Remoção de entulho separado de obra com caçamba metálica - terra, alvenaria, concreto, argamassa, madeira, papel, plástico ou metal</t>
  </si>
  <si>
    <t>Retirada de entulho 6m³</t>
  </si>
  <si>
    <t>3.2</t>
  </si>
  <si>
    <t>Reparos</t>
  </si>
  <si>
    <t>3.2.1</t>
  </si>
  <si>
    <t>0414020</t>
  </si>
  <si>
    <t>Retirada de vidro ou espelho com raspagem da massa ou retirada de baguete</t>
  </si>
  <si>
    <t>Retirada de 1 vidro danificado com 0,80 x 0,20 = 0,16m²</t>
  </si>
  <si>
    <t>3.2.2</t>
  </si>
  <si>
    <t>2601230</t>
  </si>
  <si>
    <t>Vidro fantasia de 3/4 mm</t>
  </si>
  <si>
    <t>Instalação de novo vidro</t>
  </si>
  <si>
    <t>3.2.3</t>
  </si>
  <si>
    <t>3209020</t>
  </si>
  <si>
    <t>Chapa de aço em bitolas medias</t>
  </si>
  <si>
    <t>KG</t>
  </si>
  <si>
    <t>Chapa para acerto em porta do vestiário 5 Kg</t>
  </si>
  <si>
    <t>3.2.4</t>
  </si>
  <si>
    <t>3301280</t>
  </si>
  <si>
    <t>Reparo de trincas rasas até 5 mm de largura, na massa</t>
  </si>
  <si>
    <t>reparo em trincas do vestiário total de 10m</t>
  </si>
  <si>
    <t>3.2.5</t>
  </si>
  <si>
    <t>4704050</t>
  </si>
  <si>
    <t>Válvula de descarga antivandalismo, DN= 1 1/2´</t>
  </si>
  <si>
    <t>Conforme projeto 8 aparelhos sanitários</t>
  </si>
  <si>
    <t>3.2.6</t>
  </si>
  <si>
    <t>Composição</t>
  </si>
  <si>
    <t>001</t>
  </si>
  <si>
    <t>REVISÃO E REPARO EM TELHADO COM MANTA ALUMINIZADA</t>
  </si>
  <si>
    <t>M²</t>
  </si>
  <si>
    <t>Conforme projeto estimado 5% area do telhado 11,90m²</t>
  </si>
  <si>
    <t>3.3</t>
  </si>
  <si>
    <t>Elétrica</t>
  </si>
  <si>
    <t>3.3.1</t>
  </si>
  <si>
    <t>4131070</t>
  </si>
  <si>
    <t>Luminária LED quadrada de sobrepor com difusor prismático translúcido, 4000 K, fluxo luminoso de 1363 a 1800 lm, potência de 15 W a 24 W</t>
  </si>
  <si>
    <t>Conforme projeto 18 unidades</t>
  </si>
  <si>
    <t>3.3.2</t>
  </si>
  <si>
    <t>3801040</t>
  </si>
  <si>
    <t>Eletroduto de PVC rígido roscável de 3/4´ - com acessórios</t>
  </si>
  <si>
    <t>Conforme projeto 50m</t>
  </si>
  <si>
    <t>3.3.3</t>
  </si>
  <si>
    <t>3620060</t>
  </si>
  <si>
    <t>Braçadeira para fixação de eletroduto, até 4´</t>
  </si>
  <si>
    <t>Estimado 75 unidades</t>
  </si>
  <si>
    <t>3.3.4</t>
  </si>
  <si>
    <t>3921010</t>
  </si>
  <si>
    <t>Cabo de cobre flexível de 1,5 mm², isolamento 0,6/1kV - isolação HEPR 90°C</t>
  </si>
  <si>
    <t>Estimado 100m</t>
  </si>
  <si>
    <t>3.3.5</t>
  </si>
  <si>
    <t>4005020</t>
  </si>
  <si>
    <t>Interruptor com 1 tecla simples e placa</t>
  </si>
  <si>
    <t>CJ</t>
  </si>
  <si>
    <t>Conforme projeto 9 unidades</t>
  </si>
  <si>
    <t>3.4</t>
  </si>
  <si>
    <t>Pintura</t>
  </si>
  <si>
    <t>3.4.1</t>
  </si>
  <si>
    <t>3306020</t>
  </si>
  <si>
    <t>Acrílico para quadras e pisos cimentados</t>
  </si>
  <si>
    <t>Pintura do piso de concreto conforme projeto 150,00</t>
  </si>
  <si>
    <t>3.4.2</t>
  </si>
  <si>
    <t>Esmalte à base água em superfície metálica, inclusive preparo</t>
  </si>
  <si>
    <t>Pintura em janelas e portas metálicas 47,28 + 13,32 = 60,60m²</t>
  </si>
  <si>
    <t>3.4.3</t>
  </si>
  <si>
    <t>3310020</t>
  </si>
  <si>
    <t>Tinta látex em massa, inclusive preparo</t>
  </si>
  <si>
    <t>Pintura em paredes 187,84+242,90 = 430,74m²</t>
  </si>
  <si>
    <t>3.4.4</t>
  </si>
  <si>
    <t>3312011</t>
  </si>
  <si>
    <t>Esmalte à base de água em madeira, inclusive preparo</t>
  </si>
  <si>
    <t>Pintura em portas de madeira 9,24m²</t>
  </si>
  <si>
    <t>3.5</t>
  </si>
  <si>
    <t>Novas instalações</t>
  </si>
  <si>
    <t>3.5.1</t>
  </si>
  <si>
    <t>2501020</t>
  </si>
  <si>
    <t>Caixilho em alumínio fixo, sob medida</t>
  </si>
  <si>
    <t>Conforme projeto 1,60 x 1,20 = 1,92m²</t>
  </si>
  <si>
    <t>3.5.2</t>
  </si>
  <si>
    <t>4401110</t>
  </si>
  <si>
    <t>Lavatório de louça com coluna</t>
  </si>
  <si>
    <t>Conforme projeto 3 unidades</t>
  </si>
  <si>
    <t>3.5.3</t>
  </si>
  <si>
    <t>4403040</t>
  </si>
  <si>
    <t>Saboneteira de louça de embutir</t>
  </si>
  <si>
    <t>1 unidade por lavatório = 3 unidades</t>
  </si>
  <si>
    <t>3.5.4</t>
  </si>
  <si>
    <t>4401200</t>
  </si>
  <si>
    <t>Mictório de louça sifonado auto aspirante</t>
  </si>
  <si>
    <t>conforme projeto 4 unidades</t>
  </si>
  <si>
    <t>3.5.5</t>
  </si>
  <si>
    <t>4401050</t>
  </si>
  <si>
    <t>Bacia sifonada de louça sem tampa - 6 litros</t>
  </si>
  <si>
    <t>3.5.6</t>
  </si>
  <si>
    <t>4420280</t>
  </si>
  <si>
    <t>Tampa de plástico para bacia sanitária</t>
  </si>
  <si>
    <t>3.5.7</t>
  </si>
  <si>
    <t>4403030</t>
  </si>
  <si>
    <t>Dispenser toalheiro metálico esmaltado para bobina de 25cm x 50m, sem alavanca</t>
  </si>
  <si>
    <t>1 unidade por vestiário = 3 unidades</t>
  </si>
  <si>
    <t>3.5.8</t>
  </si>
  <si>
    <t>4403050</t>
  </si>
  <si>
    <t>Dispenser papel higiênico em ABS para rolão 300 / 600 m, com visor</t>
  </si>
  <si>
    <t>3.5.9</t>
  </si>
  <si>
    <t>4403090</t>
  </si>
  <si>
    <t>Cabide cromado para banheiro</t>
  </si>
  <si>
    <t>Estimado 24 unidades</t>
  </si>
  <si>
    <t>3.5.10</t>
  </si>
  <si>
    <t>4420020</t>
  </si>
  <si>
    <t>Recolocação de torneiras</t>
  </si>
  <si>
    <t>3.5.11</t>
  </si>
  <si>
    <t>4302140</t>
  </si>
  <si>
    <t>Chuveiro elétrico de 5.500 W / 220 V em PVC</t>
  </si>
  <si>
    <t>Conforme projeto 8 unidades</t>
  </si>
  <si>
    <t>3.5.12</t>
  </si>
  <si>
    <t>2309030</t>
  </si>
  <si>
    <t>Porta lisa com batente madeira - 70 x 210 cm</t>
  </si>
  <si>
    <t>3.5.13</t>
  </si>
  <si>
    <t>2309050</t>
  </si>
  <si>
    <t>Porta lisa com batente madeira - 90 x 210 cm</t>
  </si>
  <si>
    <t>conforme projeto 1 unidade</t>
  </si>
  <si>
    <t>Paisagismo e Pergolado</t>
  </si>
  <si>
    <r>
      <rPr>
        <sz val="12"/>
        <color indexed="8"/>
        <rFont val="Arial"/>
        <family val="2"/>
      </rPr>
      <t xml:space="preserve">          </t>
    </r>
    <r>
      <rPr>
        <sz val="11"/>
        <color indexed="8"/>
        <rFont val="Arial Narrow"/>
        <family val="2"/>
      </rPr>
      <t>MARLI DE FÁTIMA PETRONILIO ANTENOR</t>
    </r>
  </si>
  <si>
    <t xml:space="preserve">                      Engª. Civil - CREA/SP 0601758059</t>
  </si>
  <si>
    <t xml:space="preserve">              Secretaria Adjunta de Obras e Serviços Públicos</t>
  </si>
  <si>
    <t>CRONOGRAMA FÍSICO / FINANCEIRO</t>
  </si>
  <si>
    <t>DISCRIMINAÇÃO</t>
  </si>
  <si>
    <t>TOTAL DO ITEM</t>
  </si>
  <si>
    <t>1º</t>
  </si>
  <si>
    <t>2º</t>
  </si>
  <si>
    <t>3º</t>
  </si>
  <si>
    <t>( % / R$ )</t>
  </si>
  <si>
    <t>MÊS</t>
  </si>
  <si>
    <t>ELÉTRICA DO CAMPO</t>
  </si>
  <si>
    <t>REFORMA DO VESTIÁRIO</t>
  </si>
  <si>
    <t>TOTAL GERAL:</t>
  </si>
  <si>
    <t>DESEMBOLSO TOTAL DO MÊS (R$):</t>
  </si>
  <si>
    <t>MENSAL</t>
  </si>
  <si>
    <t>ACUM.</t>
  </si>
  <si>
    <t>PERCENTUAL:</t>
  </si>
  <si>
    <t>Fonte</t>
  </si>
  <si>
    <t>Código</t>
  </si>
  <si>
    <t>Descrição</t>
  </si>
  <si>
    <t>und</t>
  </si>
  <si>
    <t>coef</t>
  </si>
  <si>
    <t>custo</t>
  </si>
  <si>
    <t xml:space="preserve">total </t>
  </si>
  <si>
    <t>Composição 001</t>
  </si>
  <si>
    <t>Revisão e Reparo em Telhado com Manta aluminizada</t>
  </si>
  <si>
    <t>B.01.000.010130</t>
  </si>
  <si>
    <t>Marceneiro</t>
  </si>
  <si>
    <t>H</t>
  </si>
  <si>
    <t>B.01.000.010101</t>
  </si>
  <si>
    <t>Ajudante geral</t>
  </si>
  <si>
    <t>Sinapi-I</t>
  </si>
  <si>
    <t>MANTA ALUMINIZADA 1 FACE PARA SUBCOBERTURA, E = *1* MM</t>
  </si>
  <si>
    <t>Total</t>
  </si>
  <si>
    <t>BDI</t>
  </si>
  <si>
    <t>OBRA: REVITALIZAÇÃO DA ÁREA DE LAZER DO PARQUE SAN FRANCISCO</t>
  </si>
  <si>
    <t>Conforme legislação tributária municipal, definir estimativa de percentual da base de cálculo para o ISS:</t>
  </si>
  <si>
    <t>Sobre a base de cálculo, definir a respectiva alíquota do ISS (entre 2% e 5%):</t>
  </si>
  <si>
    <t>DETALHAMENTO DO BDI</t>
  </si>
  <si>
    <t>Item</t>
  </si>
  <si>
    <t>Descrição dos Serviços</t>
  </si>
  <si>
    <t>Siglas</t>
  </si>
  <si>
    <t>%</t>
  </si>
  <si>
    <t>SEM DESONERAÇÃO</t>
  </si>
  <si>
    <t>Administração Central</t>
  </si>
  <si>
    <t>AC</t>
  </si>
  <si>
    <t>Seguro e Garantias</t>
  </si>
  <si>
    <t>SG</t>
  </si>
  <si>
    <t>Risco</t>
  </si>
  <si>
    <t>R</t>
  </si>
  <si>
    <t>1.4</t>
  </si>
  <si>
    <t>Despesas Financeiras</t>
  </si>
  <si>
    <t>DF</t>
  </si>
  <si>
    <t>1.5</t>
  </si>
  <si>
    <t>Lucro</t>
  </si>
  <si>
    <t>L</t>
  </si>
  <si>
    <t>1.6</t>
  </si>
  <si>
    <t>Tributos (Impostos COFINS 3% e PIS 0,65%)</t>
  </si>
  <si>
    <t>CP</t>
  </si>
  <si>
    <t>1.7</t>
  </si>
  <si>
    <t>Tributos (ISS)</t>
  </si>
  <si>
    <t>ISS</t>
  </si>
  <si>
    <t>1.8</t>
  </si>
  <si>
    <t>Tributos (Contribuição Previdenciária de Receita Bruta)</t>
  </si>
  <si>
    <t>CPRB</t>
  </si>
  <si>
    <t>1.9</t>
  </si>
  <si>
    <t>BDI CALCULADO</t>
  </si>
  <si>
    <t>BDI CALCULADO CONFORME ACÓRDÃO Nº 2369/2011 – TCU</t>
  </si>
  <si>
    <t xml:space="preserve">QUALIFICAÇÃO TÉCNICA </t>
  </si>
  <si>
    <t>UNIDADE</t>
  </si>
  <si>
    <t>QUANTIDADE</t>
  </si>
  <si>
    <t>50% DA QUANTIDADE</t>
  </si>
  <si>
    <t>Pintura em Tinta Latex</t>
  </si>
  <si>
    <t>m²</t>
  </si>
  <si>
    <t>m</t>
  </si>
  <si>
    <t>Cabeamento para instalações elétricas e iluminação</t>
  </si>
  <si>
    <t>CDHU - BOLETIM 191
SINAPI – REF. 10/2023      PMSP JULHO 2023</t>
  </si>
  <si>
    <t>CDHU Boletim 191     -    SINAPI 10/2023</t>
  </si>
  <si>
    <t>BASE DE DADOS: CDHU Boletim 191 e SINAPI 10-2023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</si>
</sst>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\-??_);_(@_)"/>
    <numFmt numFmtId="165" formatCode="[$R$-416]\ #,##0.00;[Red]\-[$R$-416]\ #,##0.00"/>
    <numFmt numFmtId="166" formatCode="_-[$R$-416]\ * #,##0.00_-;\-[$R$-416]\ * #,##0.00_-;_-[$R$-416]\ * \-??_-;_-@_-"/>
    <numFmt numFmtId="167" formatCode="#,##0.00;[Red]#,##0.00"/>
    <numFmt numFmtId="168" formatCode="00"/>
    <numFmt numFmtId="169" formatCode="* #,##0.00\ ;\-* #,##0.00\ ;* \-#\ ;@\ "/>
    <numFmt numFmtId="170" formatCode="&quot;R$ &quot;#,##0.00;[Red]&quot;R$ &quot;#,##0.00"/>
  </numFmts>
  <fonts count="72">
    <font>
      <sz val="11"/>
      <color indexed="8"/>
      <name val="Liberation Sans1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0"/>
      <name val="MS Sans Serif"/>
      <family val="0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Arial Narrow"/>
      <family val="2"/>
    </font>
    <font>
      <i/>
      <sz val="12"/>
      <color indexed="8"/>
      <name val="Arial"/>
      <family val="2"/>
    </font>
    <font>
      <sz val="11"/>
      <color indexed="8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2"/>
      <color indexed="12"/>
      <name val="Calibri"/>
      <family val="2"/>
    </font>
    <font>
      <b/>
      <sz val="11"/>
      <color indexed="9"/>
      <name val="Calibri2"/>
      <family val="0"/>
    </font>
    <font>
      <sz val="11"/>
      <color indexed="9"/>
      <name val="Calibri2"/>
      <family val="0"/>
    </font>
    <font>
      <sz val="11"/>
      <color indexed="8"/>
      <name val="Calibri2"/>
      <family val="0"/>
    </font>
    <font>
      <b/>
      <sz val="10"/>
      <color indexed="8"/>
      <name val="Arial21"/>
      <family val="0"/>
    </font>
    <font>
      <b/>
      <sz val="11"/>
      <color indexed="8"/>
      <name val="Calibri2"/>
      <family val="0"/>
    </font>
    <font>
      <sz val="10"/>
      <color indexed="8"/>
      <name val="Arial21"/>
      <family val="0"/>
    </font>
    <font>
      <b/>
      <sz val="11"/>
      <color indexed="8"/>
      <name val="Calibri"/>
      <family val="2"/>
    </font>
    <font>
      <b/>
      <sz val="11"/>
      <color indexed="12"/>
      <name val="Liberation Sans1"/>
      <family val="0"/>
    </font>
    <font>
      <b/>
      <sz val="11"/>
      <color indexed="8"/>
      <name val="Liberation Sans1"/>
      <family val="0"/>
    </font>
    <font>
      <sz val="8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Liberation Sans1"/>
      <family val="0"/>
    </font>
    <font>
      <u val="single"/>
      <sz val="11"/>
      <color indexed="25"/>
      <name val="Liberation Sans1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Liberation Sans1"/>
      <family val="0"/>
    </font>
    <font>
      <u val="single"/>
      <sz val="11"/>
      <color theme="11"/>
      <name val="Liberation Sans1"/>
      <family val="0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12"/>
      </left>
      <right style="hair">
        <color indexed="12"/>
      </right>
      <top style="thin">
        <color indexed="12"/>
      </top>
      <bottom style="hair">
        <color indexed="12"/>
      </bottom>
    </border>
    <border>
      <left style="hair">
        <color indexed="12"/>
      </left>
      <right style="thin">
        <color indexed="12"/>
      </right>
      <top style="thin">
        <color indexed="12"/>
      </top>
      <bottom style="hair">
        <color indexed="12"/>
      </bottom>
    </border>
    <border>
      <left style="hair">
        <color indexed="12"/>
      </left>
      <right style="hair">
        <color indexed="12"/>
      </right>
      <top style="hair">
        <color indexed="12"/>
      </top>
      <bottom>
        <color indexed="63"/>
      </bottom>
    </border>
    <border>
      <left style="hair">
        <color indexed="12"/>
      </left>
      <right style="thin">
        <color indexed="12"/>
      </right>
      <top style="hair">
        <color indexed="12"/>
      </top>
      <bottom>
        <color indexed="63"/>
      </bottom>
    </border>
    <border>
      <left style="thin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 style="thin">
        <color indexed="12"/>
      </right>
      <top style="hair">
        <color indexed="12"/>
      </top>
      <bottom style="hair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hair">
        <color indexed="48"/>
      </top>
      <bottom style="hair">
        <color indexed="12"/>
      </bottom>
    </border>
    <border>
      <left style="thin">
        <color indexed="12"/>
      </left>
      <right style="thin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 style="thin">
        <color indexed="12"/>
      </left>
      <right style="thin">
        <color indexed="12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48"/>
      </top>
      <bottom>
        <color indexed="63"/>
      </bottom>
    </border>
    <border>
      <left style="thin">
        <color indexed="48"/>
      </left>
      <right style="thin">
        <color indexed="12"/>
      </right>
      <top style="thin">
        <color indexed="12"/>
      </top>
      <bottom style="thin">
        <color indexed="12"/>
      </bottom>
    </border>
    <border>
      <left style="hair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2"/>
      </left>
      <right>
        <color indexed="63"/>
      </right>
      <top style="thin">
        <color indexed="48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hair">
        <color indexed="12"/>
      </bottom>
    </border>
    <border>
      <left style="thin">
        <color indexed="12"/>
      </left>
      <right style="hair">
        <color indexed="12"/>
      </right>
      <top style="thin">
        <color indexed="12"/>
      </top>
      <bottom>
        <color indexed="63"/>
      </bottom>
    </border>
    <border>
      <left style="hair">
        <color indexed="12"/>
      </left>
      <right style="hair">
        <color indexed="12"/>
      </right>
      <top style="thin">
        <color indexed="12"/>
      </top>
      <bottom>
        <color indexed="63"/>
      </bottom>
    </border>
    <border>
      <left style="medium">
        <color indexed="24"/>
      </left>
      <right style="dotted">
        <color indexed="12"/>
      </right>
      <top style="medium">
        <color indexed="24"/>
      </top>
      <bottom style="medium">
        <color indexed="24"/>
      </bottom>
    </border>
    <border>
      <left style="dotted">
        <color indexed="12"/>
      </left>
      <right style="medium">
        <color indexed="24"/>
      </right>
      <top style="medium">
        <color indexed="24"/>
      </top>
      <bottom style="dotted">
        <color indexed="12"/>
      </bottom>
    </border>
    <border>
      <left style="dotted">
        <color indexed="12"/>
      </left>
      <right style="medium">
        <color indexed="24"/>
      </right>
      <top style="dotted">
        <color indexed="12"/>
      </top>
      <bottom style="dotted">
        <color indexed="12"/>
      </bottom>
    </border>
    <border>
      <left style="dotted">
        <color indexed="12"/>
      </left>
      <right style="dotted">
        <color indexed="12"/>
      </right>
      <top style="dotted">
        <color indexed="12"/>
      </top>
      <bottom style="medium">
        <color indexed="24"/>
      </bottom>
    </border>
    <border>
      <left style="dotted">
        <color indexed="12"/>
      </left>
      <right style="thin">
        <color indexed="12"/>
      </right>
      <top style="dotted">
        <color indexed="12"/>
      </top>
      <bottom style="medium">
        <color indexed="24"/>
      </bottom>
    </border>
    <border>
      <left style="dotted">
        <color indexed="12"/>
      </left>
      <right style="medium">
        <color indexed="24"/>
      </right>
      <top style="dotted">
        <color indexed="12"/>
      </top>
      <bottom style="medium">
        <color indexed="24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12"/>
      </left>
      <right style="hair">
        <color indexed="8"/>
      </right>
      <top style="thin">
        <color indexed="12"/>
      </top>
      <bottom style="thin">
        <color indexed="12"/>
      </bottom>
    </border>
    <border>
      <left style="hair">
        <color indexed="8"/>
      </left>
      <right style="thin">
        <color indexed="12"/>
      </right>
      <top style="thin">
        <color indexed="12"/>
      </top>
      <bottom style="hair">
        <color indexed="8"/>
      </bottom>
    </border>
    <border>
      <left style="hair">
        <color indexed="8"/>
      </left>
      <right style="thin">
        <color indexed="12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12"/>
      </right>
      <top style="hair">
        <color indexed="8"/>
      </top>
      <bottom style="thin">
        <color indexed="12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0" applyNumberFormat="0" applyBorder="0" applyAlignment="0" applyProtection="0"/>
    <xf numFmtId="0" fontId="55" fillId="21" borderId="1" applyNumberFormat="0" applyAlignment="0" applyProtection="0"/>
    <xf numFmtId="0" fontId="56" fillId="22" borderId="2" applyNumberFormat="0" applyAlignment="0" applyProtection="0"/>
    <xf numFmtId="0" fontId="57" fillId="0" borderId="3" applyNumberFormat="0" applyFill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9" fillId="29" borderId="1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2" fillId="30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31" borderId="4" applyNumberFormat="0" applyFont="0" applyAlignment="0" applyProtection="0"/>
    <xf numFmtId="9" fontId="1" fillId="0" borderId="0" applyFill="0" applyBorder="0" applyAlignment="0" applyProtection="0"/>
    <xf numFmtId="0" fontId="63" fillId="32" borderId="0" applyNumberFormat="0" applyBorder="0" applyAlignment="0" applyProtection="0"/>
    <xf numFmtId="0" fontId="64" fillId="21" borderId="5" applyNumberFormat="0" applyAlignment="0" applyProtection="0"/>
    <xf numFmtId="41" fontId="1" fillId="0" borderId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70" fillId="0" borderId="8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169" fontId="0" fillId="0" borderId="0" applyBorder="0" applyProtection="0">
      <alignment/>
    </xf>
    <xf numFmtId="164" fontId="0" fillId="0" borderId="0" applyFill="0" applyBorder="0" applyAlignment="0" applyProtection="0"/>
  </cellStyleXfs>
  <cellXfs count="162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4" fontId="5" fillId="0" borderId="0" xfId="0" applyNumberFormat="1" applyFont="1" applyAlignment="1">
      <alignment horizontal="right" vertical="center"/>
    </xf>
    <xf numFmtId="165" fontId="5" fillId="0" borderId="0" xfId="0" applyNumberFormat="1" applyFont="1" applyAlignment="1" applyProtection="1">
      <alignment horizontal="right" vertical="center"/>
      <protection/>
    </xf>
    <xf numFmtId="165" fontId="4" fillId="0" borderId="0" xfId="0" applyNumberFormat="1" applyFont="1" applyAlignment="1" applyProtection="1">
      <alignment horizontal="right" vertical="center"/>
      <protection/>
    </xf>
    <xf numFmtId="165" fontId="4" fillId="0" borderId="0" xfId="0" applyNumberFormat="1" applyFont="1" applyAlignment="1">
      <alignment horizontal="right" vertical="center"/>
    </xf>
    <xf numFmtId="165" fontId="4" fillId="0" borderId="0" xfId="0" applyNumberFormat="1" applyFont="1" applyFill="1" applyAlignment="1">
      <alignment horizontal="right" vertical="center"/>
    </xf>
    <xf numFmtId="0" fontId="6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165" fontId="6" fillId="33" borderId="10" xfId="0" applyNumberFormat="1" applyFont="1" applyFill="1" applyBorder="1" applyAlignment="1" applyProtection="1">
      <alignment horizontal="center" vertical="center" wrapText="1"/>
      <protection/>
    </xf>
    <xf numFmtId="165" fontId="6" fillId="33" borderId="11" xfId="0" applyNumberFormat="1" applyFont="1" applyFill="1" applyBorder="1" applyAlignment="1" applyProtection="1">
      <alignment horizontal="center" vertical="center"/>
      <protection/>
    </xf>
    <xf numFmtId="165" fontId="6" fillId="0" borderId="0" xfId="0" applyNumberFormat="1" applyFont="1" applyFill="1" applyBorder="1" applyAlignment="1" applyProtection="1">
      <alignment horizontal="center" vertical="center"/>
      <protection/>
    </xf>
    <xf numFmtId="10" fontId="6" fillId="33" borderId="12" xfId="0" applyNumberFormat="1" applyFont="1" applyFill="1" applyBorder="1" applyAlignment="1" applyProtection="1">
      <alignment horizontal="center" vertical="center" wrapText="1"/>
      <protection/>
    </xf>
    <xf numFmtId="165" fontId="6" fillId="33" borderId="13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/>
    </xf>
    <xf numFmtId="49" fontId="6" fillId="33" borderId="14" xfId="0" applyNumberFormat="1" applyFont="1" applyFill="1" applyBorder="1" applyAlignment="1">
      <alignment horizontal="center" vertical="center"/>
    </xf>
    <xf numFmtId="165" fontId="6" fillId="33" borderId="15" xfId="0" applyNumberFormat="1" applyFont="1" applyFill="1" applyBorder="1" applyAlignment="1">
      <alignment horizontal="center" vertical="center" wrapText="1"/>
    </xf>
    <xf numFmtId="165" fontId="4" fillId="34" borderId="0" xfId="0" applyNumberFormat="1" applyFont="1" applyFill="1" applyBorder="1" applyAlignment="1" applyProtection="1">
      <alignment horizontal="right" vertical="center"/>
      <protection/>
    </xf>
    <xf numFmtId="0" fontId="4" fillId="33" borderId="16" xfId="0" applyFont="1" applyFill="1" applyBorder="1" applyAlignment="1">
      <alignment vertical="center" wrapText="1"/>
    </xf>
    <xf numFmtId="165" fontId="4" fillId="35" borderId="17" xfId="0" applyNumberFormat="1" applyFont="1" applyFill="1" applyBorder="1" applyAlignment="1">
      <alignment horizontal="center" vertical="center"/>
    </xf>
    <xf numFmtId="165" fontId="4" fillId="35" borderId="18" xfId="0" applyNumberFormat="1" applyFont="1" applyFill="1" applyBorder="1" applyAlignment="1">
      <alignment horizontal="center" vertical="center"/>
    </xf>
    <xf numFmtId="49" fontId="4" fillId="34" borderId="14" xfId="0" applyNumberFormat="1" applyFont="1" applyFill="1" applyBorder="1" applyAlignment="1">
      <alignment horizontal="center" vertical="center"/>
    </xf>
    <xf numFmtId="0" fontId="4" fillId="34" borderId="19" xfId="0" applyNumberFormat="1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1" fillId="34" borderId="19" xfId="0" applyFont="1" applyFill="1" applyBorder="1" applyAlignment="1">
      <alignment vertical="center" wrapText="1"/>
    </xf>
    <xf numFmtId="0" fontId="4" fillId="34" borderId="19" xfId="0" applyNumberFormat="1" applyFont="1" applyFill="1" applyBorder="1" applyAlignment="1">
      <alignment horizontal="center" vertical="center" wrapText="1"/>
    </xf>
    <xf numFmtId="4" fontId="1" fillId="34" borderId="19" xfId="0" applyNumberFormat="1" applyFont="1" applyFill="1" applyBorder="1" applyAlignment="1">
      <alignment horizontal="right" vertical="center"/>
    </xf>
    <xf numFmtId="166" fontId="1" fillId="34" borderId="19" xfId="0" applyNumberFormat="1" applyFont="1" applyFill="1" applyBorder="1" applyAlignment="1" applyProtection="1">
      <alignment horizontal="right" vertical="center" wrapText="1"/>
      <protection/>
    </xf>
    <xf numFmtId="166" fontId="4" fillId="34" borderId="19" xfId="0" applyNumberFormat="1" applyFont="1" applyFill="1" applyBorder="1" applyAlignment="1" applyProtection="1">
      <alignment horizontal="right" vertical="center" wrapText="1"/>
      <protection/>
    </xf>
    <xf numFmtId="166" fontId="4" fillId="34" borderId="15" xfId="0" applyNumberFormat="1" applyFont="1" applyFill="1" applyBorder="1" applyAlignment="1" applyProtection="1">
      <alignment horizontal="right" vertical="center"/>
      <protection/>
    </xf>
    <xf numFmtId="0" fontId="4" fillId="35" borderId="18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vertical="center" wrapText="1"/>
    </xf>
    <xf numFmtId="4" fontId="1" fillId="0" borderId="19" xfId="0" applyNumberFormat="1" applyFont="1" applyFill="1" applyBorder="1" applyAlignment="1">
      <alignment horizontal="right" vertical="center"/>
    </xf>
    <xf numFmtId="166" fontId="1" fillId="0" borderId="19" xfId="0" applyNumberFormat="1" applyFont="1" applyBorder="1" applyAlignment="1" applyProtection="1">
      <alignment horizontal="right" vertical="center" wrapText="1"/>
      <protection/>
    </xf>
    <xf numFmtId="165" fontId="4" fillId="0" borderId="0" xfId="0" applyNumberFormat="1" applyFont="1" applyFill="1" applyBorder="1" applyAlignment="1" applyProtection="1">
      <alignment horizontal="right" vertical="center"/>
      <protection/>
    </xf>
    <xf numFmtId="0" fontId="4" fillId="33" borderId="20" xfId="0" applyFont="1" applyFill="1" applyBorder="1" applyAlignment="1">
      <alignment vertical="center" wrapText="1"/>
    </xf>
    <xf numFmtId="166" fontId="4" fillId="0" borderId="19" xfId="0" applyNumberFormat="1" applyFont="1" applyBorder="1" applyAlignment="1" applyProtection="1">
      <alignment horizontal="right" vertical="center" wrapText="1"/>
      <protection/>
    </xf>
    <xf numFmtId="0" fontId="4" fillId="0" borderId="21" xfId="0" applyFont="1" applyBorder="1" applyAlignment="1">
      <alignment vertical="center" wrapText="1"/>
    </xf>
    <xf numFmtId="0" fontId="4" fillId="0" borderId="22" xfId="0" applyFont="1" applyBorder="1" applyAlignment="1">
      <alignment vertical="center"/>
    </xf>
    <xf numFmtId="165" fontId="10" fillId="36" borderId="23" xfId="0" applyNumberFormat="1" applyFont="1" applyFill="1" applyBorder="1" applyAlignment="1">
      <alignment horizontal="center" vertical="center" wrapText="1"/>
    </xf>
    <xf numFmtId="165" fontId="10" fillId="36" borderId="24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Alignment="1" applyProtection="1">
      <alignment horizontal="right" vertical="center"/>
      <protection/>
    </xf>
    <xf numFmtId="4" fontId="4" fillId="0" borderId="0" xfId="0" applyNumberFormat="1" applyFont="1" applyAlignment="1" applyProtection="1">
      <alignment horizontal="right" vertical="center"/>
      <protection/>
    </xf>
    <xf numFmtId="167" fontId="9" fillId="37" borderId="25" xfId="0" applyNumberFormat="1" applyFont="1" applyFill="1" applyBorder="1" applyAlignment="1">
      <alignment horizontal="center" vertical="center"/>
    </xf>
    <xf numFmtId="10" fontId="9" fillId="0" borderId="25" xfId="53" applyNumberFormat="1" applyFont="1" applyFill="1" applyBorder="1" applyAlignment="1" applyProtection="1">
      <alignment horizontal="center" vertical="center"/>
      <protection/>
    </xf>
    <xf numFmtId="10" fontId="9" fillId="0" borderId="25" xfId="53" applyNumberFormat="1" applyFont="1" applyFill="1" applyBorder="1" applyAlignment="1" applyProtection="1">
      <alignment horizontal="center" vertical="center" wrapText="1"/>
      <protection/>
    </xf>
    <xf numFmtId="10" fontId="0" fillId="0" borderId="0" xfId="0" applyNumberFormat="1" applyAlignment="1">
      <alignment/>
    </xf>
    <xf numFmtId="167" fontId="9" fillId="0" borderId="25" xfId="65" applyNumberFormat="1" applyFont="1" applyBorder="1" applyAlignment="1" applyProtection="1">
      <alignment horizontal="center" vertical="center"/>
      <protection/>
    </xf>
    <xf numFmtId="10" fontId="9" fillId="38" borderId="25" xfId="53" applyNumberFormat="1" applyFont="1" applyFill="1" applyBorder="1" applyAlignment="1" applyProtection="1">
      <alignment horizontal="center" vertical="center" wrapText="1"/>
      <protection/>
    </xf>
    <xf numFmtId="165" fontId="9" fillId="0" borderId="25" xfId="65" applyNumberFormat="1" applyFont="1" applyBorder="1" applyAlignment="1" applyProtection="1">
      <alignment horizontal="center" vertical="center"/>
      <protection/>
    </xf>
    <xf numFmtId="165" fontId="9" fillId="0" borderId="25" xfId="65" applyNumberFormat="1" applyFont="1" applyFill="1" applyBorder="1" applyAlignment="1" applyProtection="1">
      <alignment horizontal="center" vertical="center"/>
      <protection/>
    </xf>
    <xf numFmtId="170" fontId="9" fillId="37" borderId="25" xfId="0" applyNumberFormat="1" applyFont="1" applyFill="1" applyBorder="1" applyAlignment="1">
      <alignment horizontal="center" vertical="center"/>
    </xf>
    <xf numFmtId="10" fontId="9" fillId="37" borderId="25" xfId="53" applyNumberFormat="1" applyFont="1" applyFill="1" applyBorder="1" applyAlignment="1" applyProtection="1">
      <alignment horizontal="center" vertical="center"/>
      <protection/>
    </xf>
    <xf numFmtId="167" fontId="9" fillId="37" borderId="25" xfId="0" applyNumberFormat="1" applyFont="1" applyFill="1" applyBorder="1" applyAlignment="1">
      <alignment horizontal="left" vertical="center"/>
    </xf>
    <xf numFmtId="165" fontId="9" fillId="37" borderId="25" xfId="53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167" fontId="19" fillId="0" borderId="0" xfId="0" applyNumberFormat="1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1" fillId="39" borderId="25" xfId="0" applyFont="1" applyFill="1" applyBorder="1" applyAlignment="1">
      <alignment horizontal="center" vertical="center"/>
    </xf>
    <xf numFmtId="2" fontId="21" fillId="39" borderId="25" xfId="0" applyNumberFormat="1" applyFont="1" applyFill="1" applyBorder="1" applyAlignment="1">
      <alignment horizontal="center" vertical="center"/>
    </xf>
    <xf numFmtId="165" fontId="21" fillId="39" borderId="25" xfId="0" applyNumberFormat="1" applyFont="1" applyFill="1" applyBorder="1" applyAlignment="1">
      <alignment horizontal="center" vertical="center"/>
    </xf>
    <xf numFmtId="0" fontId="20" fillId="0" borderId="21" xfId="0" applyFont="1" applyBorder="1" applyAlignment="1">
      <alignment horizontal="left" vertical="center" wrapText="1"/>
    </xf>
    <xf numFmtId="2" fontId="20" fillId="0" borderId="25" xfId="0" applyNumberFormat="1" applyFont="1" applyBorder="1" applyAlignment="1">
      <alignment vertical="center"/>
    </xf>
    <xf numFmtId="165" fontId="20" fillId="0" borderId="25" xfId="0" applyNumberFormat="1" applyFont="1" applyBorder="1" applyAlignment="1">
      <alignment vertical="center"/>
    </xf>
    <xf numFmtId="0" fontId="24" fillId="0" borderId="0" xfId="0" applyFont="1" applyAlignment="1">
      <alignment wrapText="1"/>
    </xf>
    <xf numFmtId="165" fontId="20" fillId="37" borderId="25" xfId="0" applyNumberFormat="1" applyFont="1" applyFill="1" applyBorder="1" applyAlignment="1">
      <alignment vertical="center"/>
    </xf>
    <xf numFmtId="9" fontId="0" fillId="0" borderId="26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26" fillId="40" borderId="0" xfId="0" applyFont="1" applyFill="1" applyAlignment="1">
      <alignment/>
    </xf>
    <xf numFmtId="0" fontId="27" fillId="40" borderId="0" xfId="0" applyFont="1" applyFill="1" applyAlignment="1">
      <alignment/>
    </xf>
    <xf numFmtId="0" fontId="27" fillId="40" borderId="0" xfId="0" applyFont="1" applyFill="1" applyAlignment="1">
      <alignment horizontal="center"/>
    </xf>
    <xf numFmtId="0" fontId="28" fillId="0" borderId="0" xfId="0" applyFont="1" applyAlignment="1">
      <alignment vertical="center"/>
    </xf>
    <xf numFmtId="0" fontId="28" fillId="33" borderId="26" xfId="0" applyFont="1" applyFill="1" applyBorder="1" applyAlignment="1">
      <alignment horizontal="center" vertical="center"/>
    </xf>
    <xf numFmtId="0" fontId="29" fillId="33" borderId="26" xfId="0" applyFont="1" applyFill="1" applyBorder="1" applyAlignment="1">
      <alignment horizontal="center" vertical="center" wrapText="1"/>
    </xf>
    <xf numFmtId="0" fontId="29" fillId="0" borderId="26" xfId="0" applyFont="1" applyBorder="1" applyAlignment="1">
      <alignment horizontal="center" vertical="center"/>
    </xf>
    <xf numFmtId="0" fontId="28" fillId="0" borderId="26" xfId="0" applyFont="1" applyBorder="1" applyAlignment="1">
      <alignment horizontal="left" vertical="center"/>
    </xf>
    <xf numFmtId="0" fontId="31" fillId="0" borderId="26" xfId="0" applyFont="1" applyBorder="1" applyAlignment="1">
      <alignment horizontal="center" vertical="center"/>
    </xf>
    <xf numFmtId="10" fontId="28" fillId="0" borderId="26" xfId="0" applyNumberFormat="1" applyFont="1" applyBorder="1" applyAlignment="1">
      <alignment horizontal="center" vertical="center"/>
    </xf>
    <xf numFmtId="2" fontId="28" fillId="0" borderId="26" xfId="0" applyNumberFormat="1" applyFont="1" applyBorder="1" applyAlignment="1">
      <alignment horizontal="center" vertical="center"/>
    </xf>
    <xf numFmtId="0" fontId="28" fillId="0" borderId="26" xfId="0" applyFont="1" applyBorder="1" applyAlignment="1">
      <alignment horizontal="left" vertical="center" wrapText="1"/>
    </xf>
    <xf numFmtId="0" fontId="28" fillId="0" borderId="0" xfId="0" applyFont="1" applyAlignment="1">
      <alignment vertical="center" wrapText="1"/>
    </xf>
    <xf numFmtId="2" fontId="28" fillId="0" borderId="26" xfId="0" applyNumberFormat="1" applyFont="1" applyBorder="1" applyAlignment="1">
      <alignment horizontal="center" vertical="center" wrapText="1"/>
    </xf>
    <xf numFmtId="0" fontId="32" fillId="33" borderId="26" xfId="0" applyFont="1" applyFill="1" applyBorder="1" applyAlignment="1">
      <alignment horizontal="center" vertical="center"/>
    </xf>
    <xf numFmtId="0" fontId="32" fillId="33" borderId="26" xfId="0" applyFont="1" applyFill="1" applyBorder="1" applyAlignment="1">
      <alignment horizontal="left" vertical="center"/>
    </xf>
    <xf numFmtId="2" fontId="32" fillId="33" borderId="26" xfId="0" applyNumberFormat="1" applyFont="1" applyFill="1" applyBorder="1" applyAlignment="1">
      <alignment horizontal="center" vertical="center"/>
    </xf>
    <xf numFmtId="10" fontId="32" fillId="33" borderId="26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166" fontId="4" fillId="0" borderId="19" xfId="0" applyNumberFormat="1" applyFont="1" applyFill="1" applyBorder="1" applyAlignment="1" applyProtection="1">
      <alignment horizontal="right" vertical="center" wrapText="1"/>
      <protection/>
    </xf>
    <xf numFmtId="166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35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 wrapText="1"/>
    </xf>
    <xf numFmtId="0" fontId="34" fillId="41" borderId="16" xfId="0" applyFont="1" applyFill="1" applyBorder="1" applyAlignment="1">
      <alignment horizontal="center" vertical="center"/>
    </xf>
    <xf numFmtId="0" fontId="0" fillId="42" borderId="16" xfId="0" applyFont="1" applyFill="1" applyBorder="1" applyAlignment="1">
      <alignment horizontal="center" vertical="center" wrapText="1"/>
    </xf>
    <xf numFmtId="4" fontId="0" fillId="42" borderId="16" xfId="0" applyNumberFormat="1" applyFont="1" applyFill="1" applyBorder="1" applyAlignment="1">
      <alignment horizontal="center" vertical="center" wrapText="1"/>
    </xf>
    <xf numFmtId="2" fontId="0" fillId="42" borderId="16" xfId="0" applyNumberFormat="1" applyFont="1" applyFill="1" applyBorder="1" applyAlignment="1">
      <alignment horizontal="center" vertical="center"/>
    </xf>
    <xf numFmtId="0" fontId="0" fillId="42" borderId="16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6" fillId="33" borderId="19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49" fontId="10" fillId="36" borderId="27" xfId="0" applyNumberFormat="1" applyFont="1" applyFill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/>
    </xf>
    <xf numFmtId="0" fontId="6" fillId="35" borderId="16" xfId="0" applyFont="1" applyFill="1" applyBorder="1" applyAlignment="1">
      <alignment horizontal="center" vertical="center"/>
    </xf>
    <xf numFmtId="49" fontId="6" fillId="33" borderId="29" xfId="0" applyNumberFormat="1" applyFont="1" applyFill="1" applyBorder="1" applyAlignment="1">
      <alignment horizontal="center" vertical="center"/>
    </xf>
    <xf numFmtId="49" fontId="6" fillId="33" borderId="30" xfId="0" applyNumberFormat="1" applyFont="1" applyFill="1" applyBorder="1" applyAlignment="1">
      <alignment horizontal="center" vertical="center"/>
    </xf>
    <xf numFmtId="0" fontId="6" fillId="33" borderId="30" xfId="0" applyFont="1" applyFill="1" applyBorder="1" applyAlignment="1">
      <alignment horizontal="center" vertical="center"/>
    </xf>
    <xf numFmtId="0" fontId="6" fillId="33" borderId="30" xfId="0" applyFont="1" applyFill="1" applyBorder="1" applyAlignment="1">
      <alignment horizontal="center" vertical="center" wrapText="1"/>
    </xf>
    <xf numFmtId="4" fontId="9" fillId="33" borderId="30" xfId="0" applyNumberFormat="1" applyFont="1" applyFill="1" applyBorder="1" applyAlignment="1" applyProtection="1">
      <alignment horizontal="center" vertical="center"/>
      <protection/>
    </xf>
    <xf numFmtId="165" fontId="9" fillId="33" borderId="30" xfId="0" applyNumberFormat="1" applyFont="1" applyFill="1" applyBorder="1" applyAlignment="1" applyProtection="1">
      <alignment horizontal="center" vertical="center" wrapText="1"/>
      <protection/>
    </xf>
    <xf numFmtId="0" fontId="4" fillId="0" borderId="31" xfId="0" applyFont="1" applyBorder="1" applyAlignment="1">
      <alignment vertical="center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7" fillId="33" borderId="33" xfId="0" applyFont="1" applyFill="1" applyBorder="1" applyAlignment="1">
      <alignment horizontal="center" vertical="center" wrapText="1"/>
    </xf>
    <xf numFmtId="0" fontId="6" fillId="0" borderId="34" xfId="0" applyFont="1" applyBorder="1" applyAlignment="1">
      <alignment horizontal="left" vertical="center" wrapText="1"/>
    </xf>
    <xf numFmtId="49" fontId="6" fillId="0" borderId="35" xfId="0" applyNumberFormat="1" applyFont="1" applyBorder="1" applyAlignment="1">
      <alignment horizontal="center" vertical="center" wrapText="1"/>
    </xf>
    <xf numFmtId="49" fontId="6" fillId="0" borderId="36" xfId="0" applyNumberFormat="1" applyFont="1" applyBorder="1" applyAlignment="1">
      <alignment horizontal="center" vertical="center" wrapText="1"/>
    </xf>
    <xf numFmtId="0" fontId="9" fillId="37" borderId="25" xfId="0" applyFont="1" applyFill="1" applyBorder="1" applyAlignment="1">
      <alignment horizontal="center" vertical="center" wrapText="1"/>
    </xf>
    <xf numFmtId="0" fontId="9" fillId="37" borderId="25" xfId="0" applyFont="1" applyFill="1" applyBorder="1" applyAlignment="1">
      <alignment horizontal="center" vertical="center"/>
    </xf>
    <xf numFmtId="168" fontId="18" fillId="0" borderId="25" xfId="0" applyNumberFormat="1" applyFont="1" applyBorder="1" applyAlignment="1">
      <alignment horizontal="center" vertical="center"/>
    </xf>
    <xf numFmtId="0" fontId="18" fillId="0" borderId="25" xfId="0" applyFont="1" applyBorder="1" applyAlignment="1">
      <alignment horizontal="left" vertical="center" wrapText="1"/>
    </xf>
    <xf numFmtId="0" fontId="19" fillId="0" borderId="37" xfId="0" applyFont="1" applyBorder="1" applyAlignment="1">
      <alignment horizontal="center" vertical="center"/>
    </xf>
    <xf numFmtId="167" fontId="9" fillId="37" borderId="25" xfId="0" applyNumberFormat="1" applyFont="1" applyFill="1" applyBorder="1" applyAlignment="1">
      <alignment horizontal="center" vertical="center"/>
    </xf>
    <xf numFmtId="168" fontId="18" fillId="35" borderId="25" xfId="0" applyNumberFormat="1" applyFont="1" applyFill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 wrapText="1"/>
    </xf>
    <xf numFmtId="0" fontId="17" fillId="0" borderId="39" xfId="0" applyFont="1" applyBorder="1" applyAlignment="1">
      <alignment horizontal="center" vertical="center"/>
    </xf>
    <xf numFmtId="0" fontId="20" fillId="36" borderId="25" xfId="0" applyFont="1" applyFill="1" applyBorder="1" applyAlignment="1">
      <alignment horizontal="center" vertical="center"/>
    </xf>
    <xf numFmtId="0" fontId="20" fillId="37" borderId="25" xfId="0" applyFont="1" applyFill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165" fontId="21" fillId="0" borderId="25" xfId="0" applyNumberFormat="1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29" fillId="33" borderId="26" xfId="0" applyFont="1" applyFill="1" applyBorder="1" applyAlignment="1">
      <alignment horizontal="center" vertical="center"/>
    </xf>
    <xf numFmtId="0" fontId="30" fillId="33" borderId="26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0" fillId="0" borderId="26" xfId="0" applyBorder="1" applyAlignment="1">
      <alignment/>
    </xf>
    <xf numFmtId="0" fontId="10" fillId="0" borderId="26" xfId="0" applyFont="1" applyBorder="1" applyAlignment="1">
      <alignment horizontal="center" vertical="center"/>
    </xf>
    <xf numFmtId="0" fontId="25" fillId="33" borderId="26" xfId="0" applyFont="1" applyFill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4" fillId="41" borderId="16" xfId="0" applyFont="1" applyFill="1" applyBorder="1" applyAlignment="1">
      <alignment horizontal="center" vertical="center"/>
    </xf>
    <xf numFmtId="0" fontId="34" fillId="42" borderId="16" xfId="0" applyFont="1" applyFill="1" applyBorder="1" applyAlignment="1">
      <alignment horizontal="left" vertical="center" wrapText="1"/>
    </xf>
    <xf numFmtId="0" fontId="35" fillId="0" borderId="41" xfId="0" applyFont="1" applyBorder="1" applyAlignment="1">
      <alignment horizontal="center" vertical="center"/>
    </xf>
    <xf numFmtId="165" fontId="6" fillId="0" borderId="42" xfId="0" applyNumberFormat="1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19" fillId="0" borderId="44" xfId="0" applyFont="1" applyBorder="1" applyAlignment="1">
      <alignment horizontal="left" vertical="center" wrapText="1"/>
    </xf>
    <xf numFmtId="0" fontId="33" fillId="41" borderId="16" xfId="0" applyFont="1" applyFill="1" applyBorder="1" applyAlignment="1">
      <alignment horizontal="center" vertical="center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rmal 3" xfId="50"/>
    <cellStyle name="Normal 7" xfId="51"/>
    <cellStyle name="Nota" xfId="52"/>
    <cellStyle name="Percent" xfId="53"/>
    <cellStyle name="Ruim" xfId="54"/>
    <cellStyle name="Saíd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  <cellStyle name="Vírgula 2" xfId="66"/>
  </cellStyles>
  <dxfs count="4">
    <dxf>
      <font>
        <b val="0"/>
        <sz val="11"/>
        <color indexed="8"/>
      </font>
      <fill>
        <patternFill patternType="solid">
          <fgColor indexed="42"/>
          <bgColor indexed="31"/>
        </patternFill>
      </fill>
    </dxf>
    <dxf>
      <font>
        <b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sz val="11"/>
        <color rgb="FF000000"/>
      </font>
      <fill>
        <patternFill patternType="solid">
          <fgColor rgb="FFFFFF00"/>
          <bgColor rgb="FFFFFF00"/>
        </patternFill>
      </fill>
      <border/>
    </dxf>
    <dxf>
      <font>
        <b val="0"/>
        <sz val="11"/>
        <color rgb="FF000000"/>
      </font>
      <fill>
        <patternFill patternType="solid">
          <fgColor rgb="FFBCE4E5"/>
          <bgColor rgb="FFD9D9D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AFABAB"/>
      <rgbColor rgb="00808080"/>
      <rgbColor rgb="00729FCF"/>
      <rgbColor rgb="00993366"/>
      <rgbColor rgb="00F2F2F2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BCE4E5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285750</xdr:rowOff>
    </xdr:from>
    <xdr:to>
      <xdr:col>1</xdr:col>
      <xdr:colOff>819150</xdr:colOff>
      <xdr:row>3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85750"/>
          <a:ext cx="1419225" cy="1028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85725</xdr:rowOff>
    </xdr:from>
    <xdr:to>
      <xdr:col>0</xdr:col>
      <xdr:colOff>1114425</xdr:colOff>
      <xdr:row>2</xdr:row>
      <xdr:rowOff>504825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85725"/>
          <a:ext cx="990600" cy="742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1</xdr:row>
      <xdr:rowOff>0</xdr:rowOff>
    </xdr:from>
    <xdr:to>
      <xdr:col>1</xdr:col>
      <xdr:colOff>695325</xdr:colOff>
      <xdr:row>3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80975"/>
          <a:ext cx="1057275" cy="542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19050</xdr:rowOff>
    </xdr:from>
    <xdr:to>
      <xdr:col>1</xdr:col>
      <xdr:colOff>466725</xdr:colOff>
      <xdr:row>2</xdr:row>
      <xdr:rowOff>723900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9050"/>
          <a:ext cx="1076325" cy="1114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0</xdr:row>
      <xdr:rowOff>152400</xdr:rowOff>
    </xdr:from>
    <xdr:to>
      <xdr:col>1</xdr:col>
      <xdr:colOff>561975</xdr:colOff>
      <xdr:row>4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152400"/>
          <a:ext cx="1066800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jetos\OR&#199;AMENTOS%202022\92-%20Remanescente%20PAC%20I%20e%20Avan&#231;ar\2-%20Or&#231;amento\2-%20Or&#231;amento%20final%20para%20licitar%20de%20acordo%20com%20os%20projetos\2-%20Or&#231;amento%20Planilha%20M&#250;ltipla%20-%20Seleg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Na&#231;&#245;es%20antigo\2-%20Or&#231;amento%20Planilha%20M&#250;ltipla%20-%20Modelo%20R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Projetos\OR&#199;AMENTOS%202023\10-%20Campo%20San%20Francisco\2.%20Licita&#231;&#227;o%2007.23\Reforma%20vestiario%20San%20Francisco%20-%20CDHU%20Atualizad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DADOS"/>
      <sheetName val="NOVO"/>
      <sheetName val="BDI"/>
      <sheetName val="ORÇAMENTO"/>
      <sheetName val="CÁLCULO"/>
      <sheetName val="EVENTOS"/>
      <sheetName val="CRONO"/>
      <sheetName val="CRONOPLE"/>
      <sheetName val="PLE"/>
      <sheetName val="QCI"/>
      <sheetName val="BM"/>
      <sheetName val="RRE"/>
      <sheetName val="OFÍCI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DADOS"/>
      <sheetName val="NOVO"/>
      <sheetName val="BDI"/>
      <sheetName val="ORÇAMENTO"/>
      <sheetName val="CÁLCULO"/>
      <sheetName val="EVENTOS"/>
      <sheetName val="CRONO"/>
      <sheetName val="CRONOPLE"/>
      <sheetName val="PLE"/>
      <sheetName val="QCI"/>
      <sheetName val="BM"/>
      <sheetName val="RRE"/>
      <sheetName val="OFÍCIO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69"/>
      <sheetName val="ORÇAMENTO"/>
      <sheetName val="Modelo_Cronograma"/>
      <sheetName val="CRONOGRAMA FÍSICO-FINANCEIRO"/>
      <sheetName val="BDI"/>
      <sheetName val="COMPOSIÇÃO"/>
      <sheetName val="QUALIFICAÇÃO TECNICA"/>
    </sheetNames>
    <sheetDataSet>
      <sheetData sheetId="1">
        <row r="3">
          <cell r="C3" t="str">
            <v>Obra: Reforma vestiário San Francisco e iluminação do Campo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95"/>
  <sheetViews>
    <sheetView zoomScale="80" zoomScaleNormal="80" zoomScalePageLayoutView="0" workbookViewId="0" topLeftCell="A1">
      <selection activeCell="K93" sqref="K93"/>
    </sheetView>
  </sheetViews>
  <sheetFormatPr defaultColWidth="7.8984375" defaultRowHeight="14.25" customHeight="1"/>
  <cols>
    <col min="1" max="1" width="8.3984375" style="1" customWidth="1"/>
    <col min="2" max="2" width="10.5" style="2" customWidth="1"/>
    <col min="3" max="3" width="10.09765625" style="2" customWidth="1"/>
    <col min="4" max="4" width="41.8984375" style="3" customWidth="1"/>
    <col min="5" max="5" width="8.59765625" style="2" customWidth="1"/>
    <col min="6" max="6" width="8.8984375" style="4" customWidth="1"/>
    <col min="7" max="7" width="11.8984375" style="5" customWidth="1"/>
    <col min="8" max="8" width="13.8984375" style="6" customWidth="1"/>
    <col min="9" max="9" width="19.8984375" style="7" customWidth="1"/>
    <col min="10" max="10" width="2.19921875" style="8" customWidth="1"/>
    <col min="11" max="11" width="46.8984375" style="1" customWidth="1"/>
    <col min="12" max="12" width="3.69921875" style="1" hidden="1" customWidth="1"/>
    <col min="13" max="14" width="19.3984375" style="2" hidden="1" customWidth="1"/>
    <col min="15" max="60" width="7.3984375" style="1" customWidth="1"/>
    <col min="61" max="249" width="7" style="0" customWidth="1"/>
  </cols>
  <sheetData>
    <row r="1" spans="1:10" ht="27.75" customHeight="1">
      <c r="A1" s="119"/>
      <c r="B1" s="119"/>
      <c r="C1" s="120" t="s">
        <v>0</v>
      </c>
      <c r="D1" s="120"/>
      <c r="E1" s="120"/>
      <c r="F1" s="120"/>
      <c r="G1" s="120"/>
      <c r="H1" s="120"/>
      <c r="I1" s="120"/>
      <c r="J1" s="9"/>
    </row>
    <row r="2" spans="1:10" ht="30" customHeight="1">
      <c r="A2" s="119"/>
      <c r="B2" s="119"/>
      <c r="C2" s="121" t="s">
        <v>1</v>
      </c>
      <c r="D2" s="121"/>
      <c r="E2" s="121"/>
      <c r="F2" s="121"/>
      <c r="G2" s="121"/>
      <c r="H2" s="121"/>
      <c r="I2" s="121"/>
      <c r="J2" s="9"/>
    </row>
    <row r="3" spans="1:10" ht="31.5" customHeight="1">
      <c r="A3" s="119"/>
      <c r="B3" s="119"/>
      <c r="C3" s="122" t="s">
        <v>2</v>
      </c>
      <c r="D3" s="122"/>
      <c r="E3" s="122"/>
      <c r="F3" s="122"/>
      <c r="G3" s="122"/>
      <c r="H3" s="122"/>
      <c r="I3" s="122"/>
      <c r="J3" s="10"/>
    </row>
    <row r="4" spans="1:14" ht="33" customHeight="1">
      <c r="A4" s="119"/>
      <c r="B4" s="119"/>
      <c r="C4" s="123" t="s">
        <v>356</v>
      </c>
      <c r="D4" s="123"/>
      <c r="E4" s="124" t="s">
        <v>3</v>
      </c>
      <c r="F4" s="124"/>
      <c r="G4" s="124"/>
      <c r="H4" s="125" t="s">
        <v>4</v>
      </c>
      <c r="I4" s="125"/>
      <c r="J4" s="11"/>
      <c r="K4" s="111" t="s">
        <v>5</v>
      </c>
      <c r="M4" s="112" t="s">
        <v>6</v>
      </c>
      <c r="N4" s="112"/>
    </row>
    <row r="5" spans="1:14" ht="25.5" customHeight="1">
      <c r="A5" s="108"/>
      <c r="B5" s="108"/>
      <c r="C5" s="108"/>
      <c r="D5" s="108"/>
      <c r="E5" s="108"/>
      <c r="F5" s="108"/>
      <c r="G5" s="108"/>
      <c r="H5" s="108"/>
      <c r="I5" s="108"/>
      <c r="J5" s="12"/>
      <c r="K5" s="111"/>
      <c r="M5" s="112"/>
      <c r="N5" s="112"/>
    </row>
    <row r="6" spans="1:14" ht="37.5" customHeight="1">
      <c r="A6" s="113" t="s">
        <v>7</v>
      </c>
      <c r="B6" s="114" t="s">
        <v>8</v>
      </c>
      <c r="C6" s="115" t="s">
        <v>9</v>
      </c>
      <c r="D6" s="116" t="s">
        <v>10</v>
      </c>
      <c r="E6" s="115" t="s">
        <v>11</v>
      </c>
      <c r="F6" s="117" t="s">
        <v>12</v>
      </c>
      <c r="G6" s="118" t="s">
        <v>13</v>
      </c>
      <c r="H6" s="13" t="s">
        <v>14</v>
      </c>
      <c r="I6" s="14" t="s">
        <v>15</v>
      </c>
      <c r="J6" s="15"/>
      <c r="K6" s="111"/>
      <c r="M6" s="112"/>
      <c r="N6" s="112"/>
    </row>
    <row r="7" spans="1:14" ht="17.25" customHeight="1">
      <c r="A7" s="113"/>
      <c r="B7" s="114"/>
      <c r="C7" s="115"/>
      <c r="D7" s="116"/>
      <c r="E7" s="115"/>
      <c r="F7" s="117"/>
      <c r="G7" s="118"/>
      <c r="H7" s="16">
        <v>0.23</v>
      </c>
      <c r="I7" s="17">
        <f>I84</f>
        <v>250067.89</v>
      </c>
      <c r="J7" s="15"/>
      <c r="K7" s="111"/>
      <c r="M7" s="112"/>
      <c r="N7" s="112"/>
    </row>
    <row r="8" spans="1:13" ht="14.25" customHeight="1">
      <c r="A8" s="110"/>
      <c r="B8" s="110"/>
      <c r="C8" s="110"/>
      <c r="D8" s="110"/>
      <c r="E8" s="110"/>
      <c r="F8" s="110"/>
      <c r="G8" s="110"/>
      <c r="H8" s="110"/>
      <c r="I8" s="110"/>
      <c r="J8" s="18"/>
      <c r="M8" s="19"/>
    </row>
    <row r="9" spans="1:14" ht="19.5" customHeight="1">
      <c r="A9" s="20" t="s">
        <v>16</v>
      </c>
      <c r="B9" s="107" t="s">
        <v>17</v>
      </c>
      <c r="C9" s="107"/>
      <c r="D9" s="107"/>
      <c r="E9" s="107"/>
      <c r="F9" s="107"/>
      <c r="G9" s="107"/>
      <c r="H9" s="107"/>
      <c r="I9" s="21">
        <f>SUM(I10:I12)</f>
        <v>15422.58</v>
      </c>
      <c r="J9" s="22"/>
      <c r="K9" s="23"/>
      <c r="M9" s="24">
        <f>I9</f>
        <v>15422.58</v>
      </c>
      <c r="N9" s="25">
        <f aca="true" t="shared" si="0" ref="N9:N82">ROUND(F9*H9,2)</f>
        <v>0</v>
      </c>
    </row>
    <row r="10" spans="1:14" ht="29.25" customHeight="1">
      <c r="A10" s="26" t="s">
        <v>18</v>
      </c>
      <c r="B10" s="27" t="s">
        <v>19</v>
      </c>
      <c r="C10" s="28" t="s">
        <v>20</v>
      </c>
      <c r="D10" s="29" t="s">
        <v>21</v>
      </c>
      <c r="E10" s="30" t="s">
        <v>22</v>
      </c>
      <c r="F10" s="31">
        <v>6</v>
      </c>
      <c r="G10" s="32">
        <v>890.9</v>
      </c>
      <c r="H10" s="33">
        <f>ROUND(G10*1.23,2)</f>
        <v>1095.81</v>
      </c>
      <c r="I10" s="34">
        <f>ROUND(H10*F10,2)</f>
        <v>6574.86</v>
      </c>
      <c r="J10" s="22"/>
      <c r="K10" s="23" t="s">
        <v>23</v>
      </c>
      <c r="M10" s="35"/>
      <c r="N10" s="25">
        <f t="shared" si="0"/>
        <v>6574.86</v>
      </c>
    </row>
    <row r="11" spans="1:14" ht="44.25" customHeight="1">
      <c r="A11" s="26" t="s">
        <v>24</v>
      </c>
      <c r="B11" s="27" t="s">
        <v>19</v>
      </c>
      <c r="C11" s="28" t="s">
        <v>25</v>
      </c>
      <c r="D11" s="29" t="s">
        <v>26</v>
      </c>
      <c r="E11" s="30" t="s">
        <v>27</v>
      </c>
      <c r="F11" s="31">
        <v>3</v>
      </c>
      <c r="G11" s="32">
        <v>1371.9</v>
      </c>
      <c r="H11" s="33">
        <f>ROUND(G11*1.23,2)</f>
        <v>1687.44</v>
      </c>
      <c r="I11" s="34">
        <f>ROUND(H11*F11,2)</f>
        <v>5062.32</v>
      </c>
      <c r="J11" s="22"/>
      <c r="K11" s="23" t="s">
        <v>28</v>
      </c>
      <c r="M11" s="35"/>
      <c r="N11" s="25">
        <f t="shared" si="0"/>
        <v>5062.32</v>
      </c>
    </row>
    <row r="12" spans="1:14" ht="34.5" customHeight="1">
      <c r="A12" s="26" t="s">
        <v>29</v>
      </c>
      <c r="B12" s="27" t="s">
        <v>19</v>
      </c>
      <c r="C12" s="28" t="s">
        <v>30</v>
      </c>
      <c r="D12" s="29" t="s">
        <v>31</v>
      </c>
      <c r="E12" s="30" t="s">
        <v>27</v>
      </c>
      <c r="F12" s="31">
        <v>3</v>
      </c>
      <c r="G12" s="32">
        <v>1025.85</v>
      </c>
      <c r="H12" s="33">
        <f>ROUND(G12*1.23,2)</f>
        <v>1261.8</v>
      </c>
      <c r="I12" s="34">
        <f>ROUND(H12*F12,2)</f>
        <v>3785.4</v>
      </c>
      <c r="J12" s="22"/>
      <c r="K12" s="23" t="s">
        <v>28</v>
      </c>
      <c r="M12" s="35"/>
      <c r="N12" s="25">
        <f t="shared" si="0"/>
        <v>3785.4</v>
      </c>
    </row>
    <row r="13" spans="1:14" ht="20.25" customHeight="1">
      <c r="A13" s="20" t="s">
        <v>32</v>
      </c>
      <c r="B13" s="107" t="s">
        <v>33</v>
      </c>
      <c r="C13" s="107"/>
      <c r="D13" s="107"/>
      <c r="E13" s="107"/>
      <c r="F13" s="107"/>
      <c r="G13" s="107"/>
      <c r="H13" s="107"/>
      <c r="I13" s="21">
        <f>SUM(I14,I19,I23,I30,I35)</f>
        <v>176122.73</v>
      </c>
      <c r="J13" s="22"/>
      <c r="K13" s="23"/>
      <c r="M13" s="24">
        <f>I13</f>
        <v>176122.73</v>
      </c>
      <c r="N13" s="25">
        <f t="shared" si="0"/>
        <v>0</v>
      </c>
    </row>
    <row r="14" spans="1:14" ht="24.75" customHeight="1">
      <c r="A14" s="20" t="s">
        <v>34</v>
      </c>
      <c r="B14" s="107" t="s">
        <v>35</v>
      </c>
      <c r="C14" s="107"/>
      <c r="D14" s="107"/>
      <c r="E14" s="107"/>
      <c r="F14" s="107"/>
      <c r="G14" s="107"/>
      <c r="H14" s="107"/>
      <c r="I14" s="21">
        <f>SUM(I15:I18)</f>
        <v>8314.41</v>
      </c>
      <c r="J14" s="22"/>
      <c r="K14" s="23"/>
      <c r="M14" s="35"/>
      <c r="N14" s="25">
        <f t="shared" si="0"/>
        <v>0</v>
      </c>
    </row>
    <row r="15" spans="1:14" ht="24" customHeight="1">
      <c r="A15" s="26" t="s">
        <v>36</v>
      </c>
      <c r="B15" s="27" t="s">
        <v>37</v>
      </c>
      <c r="C15" s="28" t="s">
        <v>38</v>
      </c>
      <c r="D15" s="29" t="s">
        <v>39</v>
      </c>
      <c r="E15" s="30" t="s">
        <v>40</v>
      </c>
      <c r="F15" s="31">
        <v>1</v>
      </c>
      <c r="G15" s="32">
        <v>4076.96</v>
      </c>
      <c r="H15" s="33">
        <f>ROUND(G15*1.23,2)</f>
        <v>5014.66</v>
      </c>
      <c r="I15" s="34">
        <f>ROUND(H15*F15,2)</f>
        <v>5014.66</v>
      </c>
      <c r="J15" s="22"/>
      <c r="K15" s="23" t="s">
        <v>41</v>
      </c>
      <c r="M15" s="35"/>
      <c r="N15" s="25">
        <f t="shared" si="0"/>
        <v>5014.66</v>
      </c>
    </row>
    <row r="16" spans="1:14" ht="24.75" customHeight="1">
      <c r="A16" s="26" t="s">
        <v>42</v>
      </c>
      <c r="B16" s="27" t="s">
        <v>19</v>
      </c>
      <c r="C16" s="28" t="s">
        <v>43</v>
      </c>
      <c r="D16" s="29" t="s">
        <v>44</v>
      </c>
      <c r="E16" s="30" t="s">
        <v>45</v>
      </c>
      <c r="F16" s="31">
        <v>150</v>
      </c>
      <c r="G16" s="32">
        <v>16.21</v>
      </c>
      <c r="H16" s="33">
        <f>ROUND(G16*1.23,2)</f>
        <v>19.94</v>
      </c>
      <c r="I16" s="34">
        <f>ROUND(H16*F16,2)</f>
        <v>2991</v>
      </c>
      <c r="J16" s="22"/>
      <c r="K16" s="23" t="s">
        <v>46</v>
      </c>
      <c r="M16" s="35"/>
      <c r="N16" s="25">
        <f t="shared" si="0"/>
        <v>2991</v>
      </c>
    </row>
    <row r="17" spans="1:14" ht="40.5" customHeight="1">
      <c r="A17" s="26" t="s">
        <v>47</v>
      </c>
      <c r="B17" s="27" t="s">
        <v>19</v>
      </c>
      <c r="C17" s="28" t="s">
        <v>48</v>
      </c>
      <c r="D17" s="29" t="s">
        <v>49</v>
      </c>
      <c r="E17" s="30" t="s">
        <v>50</v>
      </c>
      <c r="F17" s="31">
        <v>0.3</v>
      </c>
      <c r="G17" s="32">
        <v>50.9</v>
      </c>
      <c r="H17" s="33">
        <f>ROUND(G17*1.23,2)</f>
        <v>62.61</v>
      </c>
      <c r="I17" s="34">
        <f>ROUND(H17*F17,2)</f>
        <v>18.78</v>
      </c>
      <c r="J17" s="22"/>
      <c r="K17" s="23" t="s">
        <v>51</v>
      </c>
      <c r="M17" s="35"/>
      <c r="N17" s="25">
        <f t="shared" si="0"/>
        <v>18.78</v>
      </c>
    </row>
    <row r="18" spans="1:14" ht="30.75" customHeight="1">
      <c r="A18" s="26" t="s">
        <v>52</v>
      </c>
      <c r="B18" s="27" t="s">
        <v>19</v>
      </c>
      <c r="C18" s="28" t="s">
        <v>53</v>
      </c>
      <c r="D18" s="29" t="s">
        <v>54</v>
      </c>
      <c r="E18" s="30" t="s">
        <v>40</v>
      </c>
      <c r="F18" s="31">
        <v>1</v>
      </c>
      <c r="G18" s="97">
        <v>235.75</v>
      </c>
      <c r="H18" s="96">
        <f>ROUND(G18*1.23,2)</f>
        <v>289.97</v>
      </c>
      <c r="I18" s="34">
        <f>ROUND(H18*F18,2)</f>
        <v>289.97</v>
      </c>
      <c r="J18" s="22"/>
      <c r="K18" s="23" t="s">
        <v>55</v>
      </c>
      <c r="M18" s="35"/>
      <c r="N18" s="25">
        <f t="shared" si="0"/>
        <v>289.97</v>
      </c>
    </row>
    <row r="19" spans="1:14" ht="24.75" customHeight="1">
      <c r="A19" s="20" t="s">
        <v>56</v>
      </c>
      <c r="B19" s="107" t="s">
        <v>57</v>
      </c>
      <c r="C19" s="107"/>
      <c r="D19" s="107"/>
      <c r="E19" s="107"/>
      <c r="F19" s="107"/>
      <c r="G19" s="107"/>
      <c r="H19" s="107"/>
      <c r="I19" s="21">
        <f>SUM(I20:I22)</f>
        <v>19247.58</v>
      </c>
      <c r="J19" s="22"/>
      <c r="K19" s="23"/>
      <c r="M19" s="35"/>
      <c r="N19" s="25">
        <f t="shared" si="0"/>
        <v>0</v>
      </c>
    </row>
    <row r="20" spans="1:14" ht="40.5" customHeight="1">
      <c r="A20" s="26" t="s">
        <v>58</v>
      </c>
      <c r="B20" s="27" t="s">
        <v>19</v>
      </c>
      <c r="C20" s="28" t="s">
        <v>48</v>
      </c>
      <c r="D20" s="29" t="s">
        <v>49</v>
      </c>
      <c r="E20" s="30" t="s">
        <v>50</v>
      </c>
      <c r="F20" s="31">
        <v>3.9</v>
      </c>
      <c r="G20" s="32">
        <v>50.9</v>
      </c>
      <c r="H20" s="33">
        <f>ROUND(G20*1.23,2)</f>
        <v>62.61</v>
      </c>
      <c r="I20" s="34">
        <f>ROUND(H20*F20,2)</f>
        <v>244.18</v>
      </c>
      <c r="J20" s="22"/>
      <c r="K20" s="23" t="s">
        <v>59</v>
      </c>
      <c r="M20" s="35"/>
      <c r="N20" s="25">
        <f t="shared" si="0"/>
        <v>244.18</v>
      </c>
    </row>
    <row r="21" spans="1:14" ht="26.25" customHeight="1">
      <c r="A21" s="26" t="s">
        <v>60</v>
      </c>
      <c r="B21" s="27" t="s">
        <v>19</v>
      </c>
      <c r="C21" s="28" t="s">
        <v>61</v>
      </c>
      <c r="D21" s="29" t="s">
        <v>62</v>
      </c>
      <c r="E21" s="30" t="s">
        <v>45</v>
      </c>
      <c r="F21" s="31">
        <v>260</v>
      </c>
      <c r="G21" s="32">
        <v>10.79</v>
      </c>
      <c r="H21" s="33">
        <f>ROUND(G21*1.23,2)</f>
        <v>13.27</v>
      </c>
      <c r="I21" s="34">
        <f>ROUND(H21*F21,2)</f>
        <v>3450.2</v>
      </c>
      <c r="J21" s="22"/>
      <c r="K21" s="23" t="s">
        <v>63</v>
      </c>
      <c r="M21" s="35"/>
      <c r="N21" s="25">
        <f t="shared" si="0"/>
        <v>3450.2</v>
      </c>
    </row>
    <row r="22" spans="1:14" ht="53.25" customHeight="1">
      <c r="A22" s="26" t="s">
        <v>64</v>
      </c>
      <c r="B22" s="27" t="s">
        <v>19</v>
      </c>
      <c r="C22" s="28" t="s">
        <v>43</v>
      </c>
      <c r="D22" s="29" t="s">
        <v>44</v>
      </c>
      <c r="E22" s="30" t="s">
        <v>45</v>
      </c>
      <c r="F22" s="31">
        <v>780</v>
      </c>
      <c r="G22" s="32">
        <v>16.21</v>
      </c>
      <c r="H22" s="33">
        <f>ROUND(G22*1.23,2)</f>
        <v>19.94</v>
      </c>
      <c r="I22" s="34">
        <f>ROUND(H22*F22,2)</f>
        <v>15553.2</v>
      </c>
      <c r="J22" s="22"/>
      <c r="K22" s="23" t="s">
        <v>65</v>
      </c>
      <c r="M22" s="35"/>
      <c r="N22" s="25">
        <f t="shared" si="0"/>
        <v>15553.2</v>
      </c>
    </row>
    <row r="23" spans="1:14" ht="23.25" customHeight="1">
      <c r="A23" s="20" t="s">
        <v>66</v>
      </c>
      <c r="B23" s="107" t="s">
        <v>67</v>
      </c>
      <c r="C23" s="107"/>
      <c r="D23" s="107"/>
      <c r="E23" s="107"/>
      <c r="F23" s="107"/>
      <c r="G23" s="107"/>
      <c r="H23" s="107"/>
      <c r="I23" s="21">
        <f>SUM(I24:I29)</f>
        <v>127350.99</v>
      </c>
      <c r="J23" s="22"/>
      <c r="K23" s="23"/>
      <c r="M23" s="35"/>
      <c r="N23" s="25">
        <f t="shared" si="0"/>
        <v>0</v>
      </c>
    </row>
    <row r="24" spans="1:14" ht="31.5" customHeight="1">
      <c r="A24" s="26" t="s">
        <v>68</v>
      </c>
      <c r="B24" s="27" t="s">
        <v>19</v>
      </c>
      <c r="C24" s="28" t="s">
        <v>69</v>
      </c>
      <c r="D24" s="29" t="s">
        <v>70</v>
      </c>
      <c r="E24" s="30" t="s">
        <v>45</v>
      </c>
      <c r="F24" s="31">
        <v>200</v>
      </c>
      <c r="G24" s="32">
        <v>3.06</v>
      </c>
      <c r="H24" s="33">
        <f aca="true" t="shared" si="1" ref="H24:H29">ROUND(G24*1.23,2)</f>
        <v>3.76</v>
      </c>
      <c r="I24" s="34">
        <f aca="true" t="shared" si="2" ref="I24:I29">ROUND(H24*F24,2)</f>
        <v>752</v>
      </c>
      <c r="J24" s="22"/>
      <c r="K24" s="23" t="s">
        <v>71</v>
      </c>
      <c r="M24" s="35"/>
      <c r="N24" s="25">
        <f t="shared" si="0"/>
        <v>752</v>
      </c>
    </row>
    <row r="25" spans="1:14" ht="24.75" customHeight="1">
      <c r="A25" s="26" t="s">
        <v>72</v>
      </c>
      <c r="B25" s="27" t="s">
        <v>19</v>
      </c>
      <c r="C25" s="28" t="s">
        <v>48</v>
      </c>
      <c r="D25" s="29" t="s">
        <v>49</v>
      </c>
      <c r="E25" s="30" t="s">
        <v>50</v>
      </c>
      <c r="F25" s="31">
        <v>1.3</v>
      </c>
      <c r="G25" s="32">
        <v>50.9</v>
      </c>
      <c r="H25" s="33">
        <f t="shared" si="1"/>
        <v>62.61</v>
      </c>
      <c r="I25" s="34">
        <f t="shared" si="2"/>
        <v>81.39</v>
      </c>
      <c r="J25" s="22"/>
      <c r="K25" s="23" t="s">
        <v>73</v>
      </c>
      <c r="M25" s="35"/>
      <c r="N25" s="25">
        <f t="shared" si="0"/>
        <v>81.39</v>
      </c>
    </row>
    <row r="26" spans="1:14" ht="41.25" customHeight="1">
      <c r="A26" s="26" t="s">
        <v>74</v>
      </c>
      <c r="B26" s="27" t="s">
        <v>19</v>
      </c>
      <c r="C26" s="28" t="s">
        <v>75</v>
      </c>
      <c r="D26" s="29" t="s">
        <v>76</v>
      </c>
      <c r="E26" s="30" t="s">
        <v>40</v>
      </c>
      <c r="F26" s="31">
        <v>10</v>
      </c>
      <c r="G26" s="32">
        <v>131.34</v>
      </c>
      <c r="H26" s="33">
        <f t="shared" si="1"/>
        <v>161.55</v>
      </c>
      <c r="I26" s="34">
        <f t="shared" si="2"/>
        <v>1615.5</v>
      </c>
      <c r="J26" s="22"/>
      <c r="K26" s="23" t="s">
        <v>77</v>
      </c>
      <c r="M26" s="35"/>
      <c r="N26" s="25">
        <f t="shared" si="0"/>
        <v>1615.5</v>
      </c>
    </row>
    <row r="27" spans="1:14" ht="39" customHeight="1">
      <c r="A27" s="26" t="s">
        <v>78</v>
      </c>
      <c r="B27" s="27" t="s">
        <v>19</v>
      </c>
      <c r="C27" s="28" t="s">
        <v>79</v>
      </c>
      <c r="D27" s="29" t="s">
        <v>80</v>
      </c>
      <c r="E27" s="30" t="s">
        <v>40</v>
      </c>
      <c r="F27" s="31">
        <v>10</v>
      </c>
      <c r="G27" s="32">
        <v>2511.72</v>
      </c>
      <c r="H27" s="33">
        <f t="shared" si="1"/>
        <v>3089.42</v>
      </c>
      <c r="I27" s="34">
        <f t="shared" si="2"/>
        <v>30894.2</v>
      </c>
      <c r="J27" s="22"/>
      <c r="K27" s="23" t="s">
        <v>81</v>
      </c>
      <c r="M27" s="35"/>
      <c r="N27" s="25">
        <f t="shared" si="0"/>
        <v>30894.2</v>
      </c>
    </row>
    <row r="28" spans="1:14" ht="24.75" customHeight="1">
      <c r="A28" s="26" t="s">
        <v>82</v>
      </c>
      <c r="B28" s="27" t="s">
        <v>19</v>
      </c>
      <c r="C28" s="28" t="s">
        <v>83</v>
      </c>
      <c r="D28" s="29" t="s">
        <v>84</v>
      </c>
      <c r="E28" s="30" t="s">
        <v>40</v>
      </c>
      <c r="F28" s="31">
        <v>10</v>
      </c>
      <c r="G28" s="32">
        <v>940.4</v>
      </c>
      <c r="H28" s="33">
        <f t="shared" si="1"/>
        <v>1156.69</v>
      </c>
      <c r="I28" s="34">
        <f t="shared" si="2"/>
        <v>11566.9</v>
      </c>
      <c r="J28" s="22"/>
      <c r="K28" s="23" t="s">
        <v>85</v>
      </c>
      <c r="M28" s="35"/>
      <c r="N28" s="25">
        <f t="shared" si="0"/>
        <v>11566.9</v>
      </c>
    </row>
    <row r="29" spans="1:14" ht="30" customHeight="1">
      <c r="A29" s="26" t="s">
        <v>86</v>
      </c>
      <c r="B29" s="27" t="s">
        <v>19</v>
      </c>
      <c r="C29" s="28" t="s">
        <v>87</v>
      </c>
      <c r="D29" s="29" t="s">
        <v>88</v>
      </c>
      <c r="E29" s="30" t="s">
        <v>40</v>
      </c>
      <c r="F29" s="31">
        <v>50</v>
      </c>
      <c r="G29" s="32">
        <v>1340.5</v>
      </c>
      <c r="H29" s="33">
        <f t="shared" si="1"/>
        <v>1648.82</v>
      </c>
      <c r="I29" s="34">
        <f t="shared" si="2"/>
        <v>82441</v>
      </c>
      <c r="J29" s="22"/>
      <c r="K29" s="23" t="s">
        <v>89</v>
      </c>
      <c r="M29" s="35"/>
      <c r="N29" s="25">
        <f t="shared" si="0"/>
        <v>82441</v>
      </c>
    </row>
    <row r="30" spans="1:14" ht="21" customHeight="1">
      <c r="A30" s="20" t="s">
        <v>90</v>
      </c>
      <c r="B30" s="107" t="s">
        <v>91</v>
      </c>
      <c r="C30" s="107"/>
      <c r="D30" s="107"/>
      <c r="E30" s="107"/>
      <c r="F30" s="107"/>
      <c r="G30" s="107"/>
      <c r="H30" s="107"/>
      <c r="I30" s="21">
        <f>SUM(I31:I34)</f>
        <v>1393.3700000000001</v>
      </c>
      <c r="J30" s="22"/>
      <c r="K30" s="23"/>
      <c r="M30" s="35"/>
      <c r="N30" s="25">
        <f t="shared" si="0"/>
        <v>0</v>
      </c>
    </row>
    <row r="31" spans="1:14" ht="39" customHeight="1">
      <c r="A31" s="26" t="s">
        <v>92</v>
      </c>
      <c r="B31" s="27" t="s">
        <v>19</v>
      </c>
      <c r="C31" s="28" t="s">
        <v>93</v>
      </c>
      <c r="D31" s="29" t="s">
        <v>94</v>
      </c>
      <c r="E31" s="30" t="s">
        <v>40</v>
      </c>
      <c r="F31" s="31">
        <v>1</v>
      </c>
      <c r="G31" s="32">
        <v>682.11</v>
      </c>
      <c r="H31" s="33">
        <f>ROUND(G31*1.23,2)</f>
        <v>839</v>
      </c>
      <c r="I31" s="34">
        <f>ROUND(H31*F31,2)</f>
        <v>839</v>
      </c>
      <c r="J31" s="22"/>
      <c r="K31" s="23" t="s">
        <v>95</v>
      </c>
      <c r="M31" s="35"/>
      <c r="N31" s="25">
        <f t="shared" si="0"/>
        <v>839</v>
      </c>
    </row>
    <row r="32" spans="1:14" ht="24.75" customHeight="1">
      <c r="A32" s="26" t="s">
        <v>96</v>
      </c>
      <c r="B32" s="27" t="s">
        <v>19</v>
      </c>
      <c r="C32" s="28" t="s">
        <v>97</v>
      </c>
      <c r="D32" s="29" t="s">
        <v>98</v>
      </c>
      <c r="E32" s="30" t="s">
        <v>40</v>
      </c>
      <c r="F32" s="31">
        <v>1</v>
      </c>
      <c r="G32" s="32">
        <v>283.48</v>
      </c>
      <c r="H32" s="33">
        <f>ROUND(G32*1.23,2)</f>
        <v>348.68</v>
      </c>
      <c r="I32" s="34">
        <f>ROUND(H32*F32,2)</f>
        <v>348.68</v>
      </c>
      <c r="J32" s="22"/>
      <c r="K32" s="23" t="s">
        <v>41</v>
      </c>
      <c r="M32" s="35"/>
      <c r="N32" s="25">
        <f t="shared" si="0"/>
        <v>348.68</v>
      </c>
    </row>
    <row r="33" spans="1:14" ht="39" customHeight="1">
      <c r="A33" s="26" t="s">
        <v>99</v>
      </c>
      <c r="B33" s="27" t="s">
        <v>19</v>
      </c>
      <c r="C33" s="28" t="s">
        <v>100</v>
      </c>
      <c r="D33" s="29" t="s">
        <v>101</v>
      </c>
      <c r="E33" s="30" t="s">
        <v>40</v>
      </c>
      <c r="F33" s="31">
        <v>1</v>
      </c>
      <c r="G33" s="32">
        <v>24.19</v>
      </c>
      <c r="H33" s="33">
        <f>ROUND(G33*1.23,2)</f>
        <v>29.75</v>
      </c>
      <c r="I33" s="34">
        <f>ROUND(H33*F33,2)</f>
        <v>29.75</v>
      </c>
      <c r="J33" s="22"/>
      <c r="K33" s="23" t="s">
        <v>41</v>
      </c>
      <c r="M33" s="35"/>
      <c r="N33" s="25">
        <f t="shared" si="0"/>
        <v>29.75</v>
      </c>
    </row>
    <row r="34" spans="1:14" ht="40.5" customHeight="1">
      <c r="A34" s="26" t="s">
        <v>102</v>
      </c>
      <c r="B34" s="27" t="s">
        <v>19</v>
      </c>
      <c r="C34" s="28" t="s">
        <v>103</v>
      </c>
      <c r="D34" s="29" t="s">
        <v>104</v>
      </c>
      <c r="E34" s="30" t="s">
        <v>40</v>
      </c>
      <c r="F34" s="31">
        <v>1</v>
      </c>
      <c r="G34" s="32">
        <v>143.04</v>
      </c>
      <c r="H34" s="33">
        <f>ROUND(G34*1.23,2)</f>
        <v>175.94</v>
      </c>
      <c r="I34" s="34">
        <f>ROUND(H34*F34,2)</f>
        <v>175.94</v>
      </c>
      <c r="J34" s="22"/>
      <c r="K34" s="23" t="s">
        <v>105</v>
      </c>
      <c r="M34" s="35"/>
      <c r="N34" s="25">
        <f t="shared" si="0"/>
        <v>175.94</v>
      </c>
    </row>
    <row r="35" spans="1:14" ht="20.25" customHeight="1">
      <c r="A35" s="20" t="s">
        <v>106</v>
      </c>
      <c r="B35" s="107" t="s">
        <v>107</v>
      </c>
      <c r="C35" s="107"/>
      <c r="D35" s="107"/>
      <c r="E35" s="107"/>
      <c r="F35" s="107"/>
      <c r="G35" s="107"/>
      <c r="H35" s="107"/>
      <c r="I35" s="21">
        <f>SUM(I36:I42)</f>
        <v>19816.38</v>
      </c>
      <c r="J35" s="22"/>
      <c r="K35" s="23"/>
      <c r="M35" s="24"/>
      <c r="N35" s="25">
        <f t="shared" si="0"/>
        <v>0</v>
      </c>
    </row>
    <row r="36" spans="1:14" ht="24.75" customHeight="1">
      <c r="A36" s="26" t="s">
        <v>108</v>
      </c>
      <c r="B36" s="27" t="s">
        <v>19</v>
      </c>
      <c r="C36" s="28" t="s">
        <v>48</v>
      </c>
      <c r="D36" s="29" t="s">
        <v>49</v>
      </c>
      <c r="E36" s="30" t="s">
        <v>50</v>
      </c>
      <c r="F36" s="31">
        <v>0.3</v>
      </c>
      <c r="G36" s="32">
        <v>50.9</v>
      </c>
      <c r="H36" s="33">
        <f aca="true" t="shared" si="3" ref="H36:H42">ROUND(G36*1.23,2)</f>
        <v>62.61</v>
      </c>
      <c r="I36" s="34">
        <f aca="true" t="shared" si="4" ref="I36:I42">ROUND(H36*F36,2)</f>
        <v>18.78</v>
      </c>
      <c r="J36" s="22"/>
      <c r="K36" s="23" t="s">
        <v>109</v>
      </c>
      <c r="M36" s="35"/>
      <c r="N36" s="25">
        <f t="shared" si="0"/>
        <v>18.78</v>
      </c>
    </row>
    <row r="37" spans="1:14" ht="38.25" customHeight="1">
      <c r="A37" s="26" t="s">
        <v>110</v>
      </c>
      <c r="B37" s="27" t="s">
        <v>19</v>
      </c>
      <c r="C37" s="28" t="s">
        <v>75</v>
      </c>
      <c r="D37" s="29" t="s">
        <v>76</v>
      </c>
      <c r="E37" s="30" t="s">
        <v>40</v>
      </c>
      <c r="F37" s="31">
        <v>10</v>
      </c>
      <c r="G37" s="32">
        <v>131.34</v>
      </c>
      <c r="H37" s="33">
        <f t="shared" si="3"/>
        <v>161.55</v>
      </c>
      <c r="I37" s="34">
        <f t="shared" si="4"/>
        <v>1615.5</v>
      </c>
      <c r="J37" s="22"/>
      <c r="K37" s="23" t="s">
        <v>111</v>
      </c>
      <c r="M37" s="35"/>
      <c r="N37" s="25">
        <f t="shared" si="0"/>
        <v>1615.5</v>
      </c>
    </row>
    <row r="38" spans="1:14" ht="40.5" customHeight="1">
      <c r="A38" s="26" t="s">
        <v>112</v>
      </c>
      <c r="B38" s="27" t="s">
        <v>19</v>
      </c>
      <c r="C38" s="28" t="s">
        <v>113</v>
      </c>
      <c r="D38" s="29" t="s">
        <v>114</v>
      </c>
      <c r="E38" s="30" t="s">
        <v>45</v>
      </c>
      <c r="F38" s="31">
        <v>515</v>
      </c>
      <c r="G38" s="32">
        <v>22.81</v>
      </c>
      <c r="H38" s="33">
        <f t="shared" si="3"/>
        <v>28.06</v>
      </c>
      <c r="I38" s="34">
        <f t="shared" si="4"/>
        <v>14450.9</v>
      </c>
      <c r="J38" s="22"/>
      <c r="K38" s="23" t="s">
        <v>115</v>
      </c>
      <c r="M38" s="35"/>
      <c r="N38" s="25">
        <f t="shared" si="0"/>
        <v>14450.9</v>
      </c>
    </row>
    <row r="39" spans="1:14" ht="39" customHeight="1">
      <c r="A39" s="26" t="s">
        <v>116</v>
      </c>
      <c r="B39" s="27" t="s">
        <v>19</v>
      </c>
      <c r="C39" s="28" t="s">
        <v>117</v>
      </c>
      <c r="D39" s="29" t="s">
        <v>118</v>
      </c>
      <c r="E39" s="30" t="s">
        <v>40</v>
      </c>
      <c r="F39" s="31">
        <v>20</v>
      </c>
      <c r="G39" s="32">
        <v>17.46</v>
      </c>
      <c r="H39" s="33">
        <f t="shared" si="3"/>
        <v>21.48</v>
      </c>
      <c r="I39" s="34">
        <f t="shared" si="4"/>
        <v>429.6</v>
      </c>
      <c r="J39" s="22"/>
      <c r="K39" s="23" t="s">
        <v>119</v>
      </c>
      <c r="M39" s="35"/>
      <c r="N39" s="25">
        <f t="shared" si="0"/>
        <v>429.6</v>
      </c>
    </row>
    <row r="40" spans="1:14" ht="24.75" customHeight="1">
      <c r="A40" s="26" t="s">
        <v>120</v>
      </c>
      <c r="B40" s="27" t="s">
        <v>19</v>
      </c>
      <c r="C40" s="28" t="s">
        <v>121</v>
      </c>
      <c r="D40" s="29" t="s">
        <v>122</v>
      </c>
      <c r="E40" s="30" t="s">
        <v>40</v>
      </c>
      <c r="F40" s="31">
        <v>20</v>
      </c>
      <c r="G40" s="32">
        <v>22.52</v>
      </c>
      <c r="H40" s="33">
        <f t="shared" si="3"/>
        <v>27.7</v>
      </c>
      <c r="I40" s="34">
        <f t="shared" si="4"/>
        <v>554</v>
      </c>
      <c r="J40" s="22"/>
      <c r="K40" s="23" t="s">
        <v>123</v>
      </c>
      <c r="M40" s="35"/>
      <c r="N40" s="25">
        <f t="shared" si="0"/>
        <v>554</v>
      </c>
    </row>
    <row r="41" spans="1:14" ht="25.5" customHeight="1">
      <c r="A41" s="26" t="s">
        <v>124</v>
      </c>
      <c r="B41" s="27" t="s">
        <v>19</v>
      </c>
      <c r="C41" s="28" t="s">
        <v>125</v>
      </c>
      <c r="D41" s="29" t="s">
        <v>126</v>
      </c>
      <c r="E41" s="30" t="s">
        <v>45</v>
      </c>
      <c r="F41" s="31">
        <v>15</v>
      </c>
      <c r="G41" s="32">
        <v>9.25</v>
      </c>
      <c r="H41" s="33">
        <f t="shared" si="3"/>
        <v>11.38</v>
      </c>
      <c r="I41" s="34">
        <f t="shared" si="4"/>
        <v>170.7</v>
      </c>
      <c r="J41" s="22"/>
      <c r="K41" s="23" t="s">
        <v>127</v>
      </c>
      <c r="M41" s="35"/>
      <c r="N41" s="25">
        <f t="shared" si="0"/>
        <v>170.7</v>
      </c>
    </row>
    <row r="42" spans="1:14" ht="21.75" customHeight="1">
      <c r="A42" s="26" t="s">
        <v>128</v>
      </c>
      <c r="B42" s="27" t="s">
        <v>19</v>
      </c>
      <c r="C42" s="28" t="s">
        <v>129</v>
      </c>
      <c r="D42" s="29" t="s">
        <v>130</v>
      </c>
      <c r="E42" s="30" t="s">
        <v>40</v>
      </c>
      <c r="F42" s="31">
        <v>10</v>
      </c>
      <c r="G42" s="32">
        <v>209.5</v>
      </c>
      <c r="H42" s="33">
        <f t="shared" si="3"/>
        <v>257.69</v>
      </c>
      <c r="I42" s="34">
        <f t="shared" si="4"/>
        <v>2576.9</v>
      </c>
      <c r="J42" s="22"/>
      <c r="K42" s="23" t="s">
        <v>131</v>
      </c>
      <c r="M42" s="35"/>
      <c r="N42" s="25">
        <f t="shared" si="0"/>
        <v>2576.9</v>
      </c>
    </row>
    <row r="43" spans="1:14" ht="18.75" customHeight="1">
      <c r="A43" s="20" t="s">
        <v>132</v>
      </c>
      <c r="B43" s="107" t="s">
        <v>133</v>
      </c>
      <c r="C43" s="107"/>
      <c r="D43" s="107"/>
      <c r="E43" s="107"/>
      <c r="F43" s="107"/>
      <c r="G43" s="107"/>
      <c r="H43" s="107"/>
      <c r="I43" s="21">
        <f>SUM(I44,I51,I58,I64,I69)</f>
        <v>58522.58</v>
      </c>
      <c r="J43" s="22"/>
      <c r="K43" s="23"/>
      <c r="M43" s="24">
        <f>I43</f>
        <v>58522.58</v>
      </c>
      <c r="N43" s="25">
        <f t="shared" si="0"/>
        <v>0</v>
      </c>
    </row>
    <row r="44" spans="1:14" ht="20.25" customHeight="1">
      <c r="A44" s="20" t="s">
        <v>134</v>
      </c>
      <c r="B44" s="107" t="s">
        <v>135</v>
      </c>
      <c r="C44" s="107"/>
      <c r="D44" s="107"/>
      <c r="E44" s="107"/>
      <c r="F44" s="107"/>
      <c r="G44" s="107"/>
      <c r="H44" s="107"/>
      <c r="I44" s="21">
        <f>SUM(I45:I50)</f>
        <v>2062.92</v>
      </c>
      <c r="J44" s="22"/>
      <c r="K44" s="23"/>
      <c r="M44" s="35"/>
      <c r="N44" s="25">
        <f t="shared" si="0"/>
        <v>0</v>
      </c>
    </row>
    <row r="45" spans="1:14" ht="65.25" customHeight="1">
      <c r="A45" s="26" t="s">
        <v>136</v>
      </c>
      <c r="B45" s="27" t="s">
        <v>19</v>
      </c>
      <c r="C45" s="28" t="s">
        <v>137</v>
      </c>
      <c r="D45" s="29" t="s">
        <v>138</v>
      </c>
      <c r="E45" s="30" t="s">
        <v>50</v>
      </c>
      <c r="F45" s="31">
        <v>0.3</v>
      </c>
      <c r="G45" s="32">
        <v>122.16</v>
      </c>
      <c r="H45" s="33">
        <f aca="true" t="shared" si="5" ref="H45:H50">ROUND(G45*1.23,2)</f>
        <v>150.26</v>
      </c>
      <c r="I45" s="34">
        <f aca="true" t="shared" si="6" ref="I45:I50">ROUND(H45*F45,2)</f>
        <v>45.08</v>
      </c>
      <c r="J45" s="22"/>
      <c r="K45" s="23" t="s">
        <v>139</v>
      </c>
      <c r="M45" s="35"/>
      <c r="N45" s="25">
        <f t="shared" si="0"/>
        <v>45.08</v>
      </c>
    </row>
    <row r="46" spans="1:14" ht="24.75" customHeight="1">
      <c r="A46" s="26" t="s">
        <v>140</v>
      </c>
      <c r="B46" s="27" t="s">
        <v>19</v>
      </c>
      <c r="C46" s="28" t="s">
        <v>141</v>
      </c>
      <c r="D46" s="29" t="s">
        <v>142</v>
      </c>
      <c r="E46" s="30" t="s">
        <v>40</v>
      </c>
      <c r="F46" s="31">
        <v>11</v>
      </c>
      <c r="G46" s="32">
        <v>44.54</v>
      </c>
      <c r="H46" s="33">
        <f t="shared" si="5"/>
        <v>54.78</v>
      </c>
      <c r="I46" s="34">
        <f t="shared" si="6"/>
        <v>602.58</v>
      </c>
      <c r="J46" s="22"/>
      <c r="K46" s="23" t="s">
        <v>143</v>
      </c>
      <c r="M46" s="35"/>
      <c r="N46" s="25">
        <f t="shared" si="0"/>
        <v>602.58</v>
      </c>
    </row>
    <row r="47" spans="1:14" ht="34.5" customHeight="1">
      <c r="A47" s="26" t="s">
        <v>144</v>
      </c>
      <c r="B47" s="27" t="s">
        <v>19</v>
      </c>
      <c r="C47" s="28" t="s">
        <v>145</v>
      </c>
      <c r="D47" s="29" t="s">
        <v>146</v>
      </c>
      <c r="E47" s="30" t="s">
        <v>40</v>
      </c>
      <c r="F47" s="31">
        <v>9</v>
      </c>
      <c r="G47" s="32">
        <v>7.72</v>
      </c>
      <c r="H47" s="33">
        <f t="shared" si="5"/>
        <v>9.5</v>
      </c>
      <c r="I47" s="34">
        <f t="shared" si="6"/>
        <v>85.5</v>
      </c>
      <c r="J47" s="22"/>
      <c r="K47" s="23" t="s">
        <v>147</v>
      </c>
      <c r="M47" s="35"/>
      <c r="N47" s="25">
        <f t="shared" si="0"/>
        <v>85.5</v>
      </c>
    </row>
    <row r="48" spans="1:14" ht="37.5" customHeight="1">
      <c r="A48" s="26" t="s">
        <v>148</v>
      </c>
      <c r="B48" s="27" t="s">
        <v>19</v>
      </c>
      <c r="C48" s="28" t="s">
        <v>149</v>
      </c>
      <c r="D48" s="29" t="s">
        <v>150</v>
      </c>
      <c r="E48" s="30" t="s">
        <v>40</v>
      </c>
      <c r="F48" s="31">
        <v>5</v>
      </c>
      <c r="G48" s="32">
        <v>22.58</v>
      </c>
      <c r="H48" s="33">
        <f t="shared" si="5"/>
        <v>27.77</v>
      </c>
      <c r="I48" s="34">
        <f t="shared" si="6"/>
        <v>138.85</v>
      </c>
      <c r="J48" s="22"/>
      <c r="K48" s="23" t="s">
        <v>151</v>
      </c>
      <c r="M48" s="35"/>
      <c r="N48" s="25">
        <f t="shared" si="0"/>
        <v>138.85</v>
      </c>
    </row>
    <row r="49" spans="1:14" ht="30.75" customHeight="1">
      <c r="A49" s="26" t="s">
        <v>152</v>
      </c>
      <c r="B49" s="27" t="s">
        <v>19</v>
      </c>
      <c r="C49" s="28" t="s">
        <v>153</v>
      </c>
      <c r="D49" s="29" t="s">
        <v>154</v>
      </c>
      <c r="E49" s="30" t="s">
        <v>45</v>
      </c>
      <c r="F49" s="31">
        <v>24.7</v>
      </c>
      <c r="G49" s="32">
        <v>13.55</v>
      </c>
      <c r="H49" s="33">
        <f t="shared" si="5"/>
        <v>16.67</v>
      </c>
      <c r="I49" s="34">
        <f t="shared" si="6"/>
        <v>411.75</v>
      </c>
      <c r="J49" s="22"/>
      <c r="K49" s="23" t="s">
        <v>155</v>
      </c>
      <c r="M49" s="35"/>
      <c r="N49" s="25">
        <f t="shared" si="0"/>
        <v>411.75</v>
      </c>
    </row>
    <row r="50" spans="1:14" ht="63" customHeight="1">
      <c r="A50" s="26" t="s">
        <v>156</v>
      </c>
      <c r="B50" s="27" t="s">
        <v>19</v>
      </c>
      <c r="C50" s="28" t="s">
        <v>157</v>
      </c>
      <c r="D50" s="29" t="s">
        <v>158</v>
      </c>
      <c r="E50" s="30" t="s">
        <v>50</v>
      </c>
      <c r="F50" s="31">
        <v>6</v>
      </c>
      <c r="G50" s="32">
        <v>105.58</v>
      </c>
      <c r="H50" s="33">
        <f t="shared" si="5"/>
        <v>129.86</v>
      </c>
      <c r="I50" s="34">
        <f t="shared" si="6"/>
        <v>779.16</v>
      </c>
      <c r="J50" s="22"/>
      <c r="K50" s="23" t="s">
        <v>159</v>
      </c>
      <c r="M50" s="35"/>
      <c r="N50" s="25">
        <f t="shared" si="0"/>
        <v>779.16</v>
      </c>
    </row>
    <row r="51" spans="1:14" ht="21.75" customHeight="1">
      <c r="A51" s="20" t="s">
        <v>160</v>
      </c>
      <c r="B51" s="107" t="s">
        <v>161</v>
      </c>
      <c r="C51" s="107"/>
      <c r="D51" s="107"/>
      <c r="E51" s="107"/>
      <c r="F51" s="107"/>
      <c r="G51" s="107"/>
      <c r="H51" s="107"/>
      <c r="I51" s="21">
        <f>SUM(I52:I57)</f>
        <v>5841.549999999999</v>
      </c>
      <c r="J51" s="22"/>
      <c r="K51" s="23"/>
      <c r="M51" s="35"/>
      <c r="N51" s="25">
        <f t="shared" si="0"/>
        <v>0</v>
      </c>
    </row>
    <row r="52" spans="1:14" ht="39.75" customHeight="1">
      <c r="A52" s="26" t="s">
        <v>162</v>
      </c>
      <c r="B52" s="27" t="s">
        <v>19</v>
      </c>
      <c r="C52" s="28" t="s">
        <v>163</v>
      </c>
      <c r="D52" s="29" t="s">
        <v>164</v>
      </c>
      <c r="E52" s="30" t="s">
        <v>22</v>
      </c>
      <c r="F52" s="31">
        <v>0.16</v>
      </c>
      <c r="G52" s="32">
        <v>14.85</v>
      </c>
      <c r="H52" s="33">
        <f aca="true" t="shared" si="7" ref="H52:H57">ROUND(G52*1.23,2)</f>
        <v>18.27</v>
      </c>
      <c r="I52" s="34">
        <f aca="true" t="shared" si="8" ref="I52:I57">ROUND(H52*F52,2)</f>
        <v>2.92</v>
      </c>
      <c r="J52" s="22"/>
      <c r="K52" s="23" t="s">
        <v>165</v>
      </c>
      <c r="M52" s="35"/>
      <c r="N52" s="25">
        <f t="shared" si="0"/>
        <v>2.92</v>
      </c>
    </row>
    <row r="53" spans="1:14" ht="33.75" customHeight="1">
      <c r="A53" s="26" t="s">
        <v>166</v>
      </c>
      <c r="B53" s="36" t="s">
        <v>19</v>
      </c>
      <c r="C53" s="36" t="s">
        <v>167</v>
      </c>
      <c r="D53" s="37" t="s">
        <v>168</v>
      </c>
      <c r="E53" s="36" t="s">
        <v>22</v>
      </c>
      <c r="F53" s="38">
        <v>0.16</v>
      </c>
      <c r="G53" s="39">
        <v>172.2</v>
      </c>
      <c r="H53" s="33">
        <f t="shared" si="7"/>
        <v>211.81</v>
      </c>
      <c r="I53" s="34">
        <f t="shared" si="8"/>
        <v>33.89</v>
      </c>
      <c r="J53" s="40"/>
      <c r="K53" s="23" t="s">
        <v>169</v>
      </c>
      <c r="M53" s="35"/>
      <c r="N53" s="25">
        <f t="shared" si="0"/>
        <v>33.89</v>
      </c>
    </row>
    <row r="54" spans="1:60" ht="37.5" customHeight="1">
      <c r="A54" s="26" t="s">
        <v>170</v>
      </c>
      <c r="B54" s="36" t="s">
        <v>19</v>
      </c>
      <c r="C54" s="36" t="s">
        <v>171</v>
      </c>
      <c r="D54" s="37" t="s">
        <v>172</v>
      </c>
      <c r="E54" s="36" t="s">
        <v>173</v>
      </c>
      <c r="F54" s="38">
        <v>5</v>
      </c>
      <c r="G54" s="39">
        <v>25.09</v>
      </c>
      <c r="H54" s="33">
        <f t="shared" si="7"/>
        <v>30.86</v>
      </c>
      <c r="I54" s="34">
        <f t="shared" si="8"/>
        <v>154.3</v>
      </c>
      <c r="J54" s="40"/>
      <c r="K54" s="41" t="s">
        <v>174</v>
      </c>
      <c r="L54" s="12"/>
      <c r="M54" s="35"/>
      <c r="N54" s="25">
        <f t="shared" si="0"/>
        <v>154.3</v>
      </c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</row>
    <row r="55" spans="1:60" ht="28.5" customHeight="1">
      <c r="A55" s="26" t="s">
        <v>175</v>
      </c>
      <c r="B55" s="36" t="s">
        <v>19</v>
      </c>
      <c r="C55" s="36" t="s">
        <v>176</v>
      </c>
      <c r="D55" s="37" t="s">
        <v>177</v>
      </c>
      <c r="E55" s="36" t="s">
        <v>45</v>
      </c>
      <c r="F55" s="38">
        <v>10</v>
      </c>
      <c r="G55" s="39">
        <v>52.16</v>
      </c>
      <c r="H55" s="33">
        <f t="shared" si="7"/>
        <v>64.16</v>
      </c>
      <c r="I55" s="34">
        <f t="shared" si="8"/>
        <v>641.6</v>
      </c>
      <c r="J55" s="40"/>
      <c r="K55" s="41" t="s">
        <v>178</v>
      </c>
      <c r="L55" s="12"/>
      <c r="M55" s="35"/>
      <c r="N55" s="25">
        <f t="shared" si="0"/>
        <v>641.6</v>
      </c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</row>
    <row r="56" spans="1:60" ht="25.5" customHeight="1">
      <c r="A56" s="26" t="s">
        <v>179</v>
      </c>
      <c r="B56" s="36" t="s">
        <v>19</v>
      </c>
      <c r="C56" s="36" t="s">
        <v>180</v>
      </c>
      <c r="D56" s="37" t="s">
        <v>181</v>
      </c>
      <c r="E56" s="36" t="s">
        <v>40</v>
      </c>
      <c r="F56" s="38">
        <v>8</v>
      </c>
      <c r="G56" s="39">
        <v>476.67</v>
      </c>
      <c r="H56" s="33">
        <f t="shared" si="7"/>
        <v>586.3</v>
      </c>
      <c r="I56" s="34">
        <f t="shared" si="8"/>
        <v>4690.4</v>
      </c>
      <c r="J56" s="40"/>
      <c r="K56" s="41" t="s">
        <v>182</v>
      </c>
      <c r="L56" s="12"/>
      <c r="M56" s="35"/>
      <c r="N56" s="25">
        <f t="shared" si="0"/>
        <v>4690.4</v>
      </c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</row>
    <row r="57" spans="1:60" ht="36.75" customHeight="1">
      <c r="A57" s="26" t="s">
        <v>183</v>
      </c>
      <c r="B57" s="36" t="s">
        <v>184</v>
      </c>
      <c r="C57" s="36" t="s">
        <v>185</v>
      </c>
      <c r="D57" s="37" t="s">
        <v>186</v>
      </c>
      <c r="E57" s="36" t="s">
        <v>187</v>
      </c>
      <c r="F57" s="38">
        <v>11.9</v>
      </c>
      <c r="G57" s="39">
        <v>21.76</v>
      </c>
      <c r="H57" s="33">
        <f t="shared" si="7"/>
        <v>26.76</v>
      </c>
      <c r="I57" s="34">
        <f t="shared" si="8"/>
        <v>318.44</v>
      </c>
      <c r="J57" s="40"/>
      <c r="K57" s="41" t="s">
        <v>188</v>
      </c>
      <c r="L57" s="12"/>
      <c r="M57" s="35"/>
      <c r="N57" s="25">
        <f t="shared" si="0"/>
        <v>318.44</v>
      </c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</row>
    <row r="58" spans="1:60" ht="30" customHeight="1">
      <c r="A58" s="20" t="s">
        <v>189</v>
      </c>
      <c r="B58" s="107" t="s">
        <v>190</v>
      </c>
      <c r="C58" s="107"/>
      <c r="D58" s="107"/>
      <c r="E58" s="107"/>
      <c r="F58" s="107"/>
      <c r="G58" s="107"/>
      <c r="H58" s="107"/>
      <c r="I58" s="21">
        <f>SUM(I59:I63)</f>
        <v>10483.06</v>
      </c>
      <c r="J58" s="40"/>
      <c r="K58" s="41"/>
      <c r="L58" s="12"/>
      <c r="M58" s="35"/>
      <c r="N58" s="25">
        <f t="shared" si="0"/>
        <v>0</v>
      </c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</row>
    <row r="59" spans="1:60" ht="45" customHeight="1">
      <c r="A59" s="26" t="s">
        <v>191</v>
      </c>
      <c r="B59" s="36" t="s">
        <v>19</v>
      </c>
      <c r="C59" s="36" t="s">
        <v>192</v>
      </c>
      <c r="D59" s="37" t="s">
        <v>193</v>
      </c>
      <c r="E59" s="36" t="s">
        <v>40</v>
      </c>
      <c r="F59" s="38">
        <v>18</v>
      </c>
      <c r="G59" s="39">
        <v>314.01</v>
      </c>
      <c r="H59" s="42">
        <f>ROUND(G59*1.23,2)</f>
        <v>386.23</v>
      </c>
      <c r="I59" s="34">
        <f>ROUND(H59*F59,2)</f>
        <v>6952.14</v>
      </c>
      <c r="J59" s="40"/>
      <c r="K59" s="41" t="s">
        <v>194</v>
      </c>
      <c r="L59" s="12"/>
      <c r="M59" s="35"/>
      <c r="N59" s="25">
        <f t="shared" si="0"/>
        <v>6952.14</v>
      </c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</row>
    <row r="60" spans="1:60" ht="29.25" customHeight="1">
      <c r="A60" s="26" t="s">
        <v>195</v>
      </c>
      <c r="B60" s="36" t="s">
        <v>19</v>
      </c>
      <c r="C60" s="36" t="s">
        <v>196</v>
      </c>
      <c r="D60" s="37" t="s">
        <v>197</v>
      </c>
      <c r="E60" s="36" t="s">
        <v>45</v>
      </c>
      <c r="F60" s="38">
        <v>50</v>
      </c>
      <c r="G60" s="39">
        <v>31.65</v>
      </c>
      <c r="H60" s="42">
        <f>ROUND(G60*1.23,2)</f>
        <v>38.93</v>
      </c>
      <c r="I60" s="34">
        <f>ROUND(H60*F60,2)</f>
        <v>1946.5</v>
      </c>
      <c r="J60" s="40"/>
      <c r="K60" s="41" t="s">
        <v>198</v>
      </c>
      <c r="L60" s="12"/>
      <c r="M60" s="35"/>
      <c r="N60" s="25">
        <f t="shared" si="0"/>
        <v>1946.5</v>
      </c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</row>
    <row r="61" spans="1:60" ht="24.75" customHeight="1">
      <c r="A61" s="26" t="s">
        <v>199</v>
      </c>
      <c r="B61" s="36" t="s">
        <v>19</v>
      </c>
      <c r="C61" s="36" t="s">
        <v>200</v>
      </c>
      <c r="D61" s="37" t="s">
        <v>201</v>
      </c>
      <c r="E61" s="36" t="s">
        <v>40</v>
      </c>
      <c r="F61" s="38">
        <v>75</v>
      </c>
      <c r="G61" s="39">
        <v>11.12</v>
      </c>
      <c r="H61" s="42">
        <f>ROUND(G61*1.23,2)</f>
        <v>13.68</v>
      </c>
      <c r="I61" s="34">
        <f>ROUND(H61*F61,2)</f>
        <v>1026</v>
      </c>
      <c r="J61" s="40"/>
      <c r="K61" s="41" t="s">
        <v>202</v>
      </c>
      <c r="L61" s="12"/>
      <c r="M61" s="35"/>
      <c r="N61" s="25">
        <f t="shared" si="0"/>
        <v>1026</v>
      </c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</row>
    <row r="62" spans="1:60" ht="37.5" customHeight="1">
      <c r="A62" s="26" t="s">
        <v>203</v>
      </c>
      <c r="B62" s="36" t="s">
        <v>19</v>
      </c>
      <c r="C62" s="36" t="s">
        <v>204</v>
      </c>
      <c r="D62" s="37" t="s">
        <v>205</v>
      </c>
      <c r="E62" s="36" t="s">
        <v>45</v>
      </c>
      <c r="F62" s="38">
        <v>100</v>
      </c>
      <c r="G62" s="39">
        <v>2.24</v>
      </c>
      <c r="H62" s="42">
        <f>ROUND(G62*1.23,2)</f>
        <v>2.76</v>
      </c>
      <c r="I62" s="34">
        <f>ROUND(H62*F62,2)</f>
        <v>276</v>
      </c>
      <c r="J62" s="40"/>
      <c r="K62" s="41" t="s">
        <v>206</v>
      </c>
      <c r="L62" s="12"/>
      <c r="M62" s="35"/>
      <c r="N62" s="25">
        <f t="shared" si="0"/>
        <v>276</v>
      </c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</row>
    <row r="63" spans="1:60" ht="27.75" customHeight="1">
      <c r="A63" s="26" t="s">
        <v>207</v>
      </c>
      <c r="B63" s="36" t="s">
        <v>19</v>
      </c>
      <c r="C63" s="36" t="s">
        <v>208</v>
      </c>
      <c r="D63" s="37" t="s">
        <v>209</v>
      </c>
      <c r="E63" s="36" t="s">
        <v>210</v>
      </c>
      <c r="F63" s="38">
        <v>9</v>
      </c>
      <c r="G63" s="39">
        <v>25.51</v>
      </c>
      <c r="H63" s="42">
        <f>ROUND(G63*1.23,2)</f>
        <v>31.38</v>
      </c>
      <c r="I63" s="34">
        <f>ROUND(H63*F63,2)</f>
        <v>282.42</v>
      </c>
      <c r="J63" s="40"/>
      <c r="K63" s="41" t="s">
        <v>211</v>
      </c>
      <c r="L63" s="12"/>
      <c r="M63" s="35"/>
      <c r="N63" s="25">
        <f t="shared" si="0"/>
        <v>282.42</v>
      </c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</row>
    <row r="64" spans="1:60" ht="25.5" customHeight="1">
      <c r="A64" s="20" t="s">
        <v>212</v>
      </c>
      <c r="B64" s="107" t="s">
        <v>213</v>
      </c>
      <c r="C64" s="107"/>
      <c r="D64" s="107"/>
      <c r="E64" s="107"/>
      <c r="F64" s="107"/>
      <c r="G64" s="107"/>
      <c r="H64" s="107"/>
      <c r="I64" s="21">
        <f>SUM(I65:I68)</f>
        <v>25396.250000000004</v>
      </c>
      <c r="J64" s="40"/>
      <c r="K64" s="41"/>
      <c r="L64" s="12"/>
      <c r="M64" s="35"/>
      <c r="N64" s="25">
        <f t="shared" si="0"/>
        <v>0</v>
      </c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</row>
    <row r="65" spans="1:60" ht="48.75" customHeight="1">
      <c r="A65" s="26" t="s">
        <v>214</v>
      </c>
      <c r="B65" s="36" t="s">
        <v>19</v>
      </c>
      <c r="C65" s="36" t="s">
        <v>215</v>
      </c>
      <c r="D65" s="37" t="s">
        <v>216</v>
      </c>
      <c r="E65" s="36" t="s">
        <v>22</v>
      </c>
      <c r="F65" s="38">
        <v>150</v>
      </c>
      <c r="G65" s="39">
        <v>25.8</v>
      </c>
      <c r="H65" s="42">
        <f>ROUND(G65*1.23,2)</f>
        <v>31.73</v>
      </c>
      <c r="I65" s="34">
        <f>ROUND(H65*F65,2)</f>
        <v>4759.5</v>
      </c>
      <c r="J65" s="40"/>
      <c r="K65" s="41" t="s">
        <v>217</v>
      </c>
      <c r="L65" s="12"/>
      <c r="M65" s="35"/>
      <c r="N65" s="25">
        <f t="shared" si="0"/>
        <v>4759.5</v>
      </c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</row>
    <row r="66" spans="1:60" ht="42.75" customHeight="1">
      <c r="A66" s="26" t="s">
        <v>218</v>
      </c>
      <c r="B66" s="36" t="s">
        <v>19</v>
      </c>
      <c r="C66" s="36">
        <v>3311050</v>
      </c>
      <c r="D66" s="43" t="s">
        <v>219</v>
      </c>
      <c r="E66" s="36" t="s">
        <v>22</v>
      </c>
      <c r="F66" s="38">
        <v>60.6</v>
      </c>
      <c r="G66" s="39">
        <v>47.68</v>
      </c>
      <c r="H66" s="42">
        <f>ROUND(G66*1.23,2)</f>
        <v>58.65</v>
      </c>
      <c r="I66" s="34">
        <f>ROUND(H66*F66,2)</f>
        <v>3554.19</v>
      </c>
      <c r="J66" s="40"/>
      <c r="K66" s="41" t="s">
        <v>220</v>
      </c>
      <c r="L66" s="12"/>
      <c r="M66" s="35"/>
      <c r="N66" s="25">
        <f t="shared" si="0"/>
        <v>3554.19</v>
      </c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</row>
    <row r="67" spans="1:60" ht="38.25" customHeight="1">
      <c r="A67" s="26" t="s">
        <v>221</v>
      </c>
      <c r="B67" s="36" t="s">
        <v>19</v>
      </c>
      <c r="C67" s="36" t="s">
        <v>222</v>
      </c>
      <c r="D67" s="37" t="s">
        <v>223</v>
      </c>
      <c r="E67" s="36" t="s">
        <v>22</v>
      </c>
      <c r="F67" s="38">
        <v>430.74</v>
      </c>
      <c r="G67" s="39">
        <v>31.21</v>
      </c>
      <c r="H67" s="42">
        <f>ROUND(G67*1.23,2)</f>
        <v>38.39</v>
      </c>
      <c r="I67" s="34">
        <f>ROUND(H67*F67,2)</f>
        <v>16536.11</v>
      </c>
      <c r="J67" s="40"/>
      <c r="K67" s="41" t="s">
        <v>224</v>
      </c>
      <c r="L67" s="12"/>
      <c r="M67" s="35"/>
      <c r="N67" s="25">
        <f t="shared" si="0"/>
        <v>16536.11</v>
      </c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</row>
    <row r="68" spans="1:60" ht="45.75" customHeight="1">
      <c r="A68" s="26" t="s">
        <v>225</v>
      </c>
      <c r="B68" s="36" t="s">
        <v>19</v>
      </c>
      <c r="C68" s="36" t="s">
        <v>226</v>
      </c>
      <c r="D68" s="37" t="s">
        <v>227</v>
      </c>
      <c r="E68" s="36" t="s">
        <v>22</v>
      </c>
      <c r="F68" s="38">
        <v>9.24</v>
      </c>
      <c r="G68" s="39">
        <v>48.08</v>
      </c>
      <c r="H68" s="42">
        <f>ROUND(G68*1.23,2)</f>
        <v>59.14</v>
      </c>
      <c r="I68" s="34">
        <f>ROUND(H68*F68,2)</f>
        <v>546.45</v>
      </c>
      <c r="J68" s="40"/>
      <c r="K68" s="41" t="s">
        <v>228</v>
      </c>
      <c r="L68" s="12"/>
      <c r="M68" s="35"/>
      <c r="N68" s="25">
        <f t="shared" si="0"/>
        <v>546.45</v>
      </c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</row>
    <row r="69" spans="1:60" ht="25.5" customHeight="1">
      <c r="A69" s="20" t="s">
        <v>229</v>
      </c>
      <c r="B69" s="107" t="s">
        <v>230</v>
      </c>
      <c r="C69" s="107"/>
      <c r="D69" s="107"/>
      <c r="E69" s="107"/>
      <c r="F69" s="107"/>
      <c r="G69" s="107"/>
      <c r="H69" s="107"/>
      <c r="I69" s="21">
        <f>SUM(I70:I82)</f>
        <v>14738.8</v>
      </c>
      <c r="J69" s="40"/>
      <c r="K69" s="41"/>
      <c r="L69" s="12"/>
      <c r="M69" s="35"/>
      <c r="N69" s="25">
        <f t="shared" si="0"/>
        <v>0</v>
      </c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</row>
    <row r="70" spans="1:60" ht="78" customHeight="1">
      <c r="A70" s="26" t="s">
        <v>231</v>
      </c>
      <c r="B70" s="36" t="s">
        <v>19</v>
      </c>
      <c r="C70" s="36" t="s">
        <v>232</v>
      </c>
      <c r="D70" s="37" t="s">
        <v>233</v>
      </c>
      <c r="E70" s="36" t="s">
        <v>22</v>
      </c>
      <c r="F70" s="38">
        <v>1.92</v>
      </c>
      <c r="G70" s="39">
        <v>869.55</v>
      </c>
      <c r="H70" s="42">
        <f aca="true" t="shared" si="9" ref="H70:H82">ROUND(G70*1.23,2)</f>
        <v>1069.55</v>
      </c>
      <c r="I70" s="34">
        <f aca="true" t="shared" si="10" ref="I70:I82">ROUND(H70*F70,2)</f>
        <v>2053.54</v>
      </c>
      <c r="J70" s="40"/>
      <c r="K70" s="41" t="s">
        <v>234</v>
      </c>
      <c r="L70" s="12"/>
      <c r="M70" s="35"/>
      <c r="N70" s="25">
        <f t="shared" si="0"/>
        <v>2053.54</v>
      </c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</row>
    <row r="71" spans="1:60" ht="33" customHeight="1">
      <c r="A71" s="26" t="s">
        <v>235</v>
      </c>
      <c r="B71" s="36" t="s">
        <v>19</v>
      </c>
      <c r="C71" s="36" t="s">
        <v>236</v>
      </c>
      <c r="D71" s="37" t="s">
        <v>237</v>
      </c>
      <c r="E71" s="36" t="s">
        <v>40</v>
      </c>
      <c r="F71" s="38">
        <v>3</v>
      </c>
      <c r="G71" s="39">
        <v>299.54</v>
      </c>
      <c r="H71" s="42">
        <f t="shared" si="9"/>
        <v>368.43</v>
      </c>
      <c r="I71" s="34">
        <f t="shared" si="10"/>
        <v>1105.29</v>
      </c>
      <c r="J71" s="40"/>
      <c r="K71" s="41" t="s">
        <v>238</v>
      </c>
      <c r="L71" s="12"/>
      <c r="M71" s="35"/>
      <c r="N71" s="25">
        <f t="shared" si="0"/>
        <v>1105.29</v>
      </c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</row>
    <row r="72" spans="1:60" ht="33" customHeight="1">
      <c r="A72" s="26" t="s">
        <v>239</v>
      </c>
      <c r="B72" s="36" t="s">
        <v>19</v>
      </c>
      <c r="C72" s="36" t="s">
        <v>240</v>
      </c>
      <c r="D72" s="37" t="s">
        <v>241</v>
      </c>
      <c r="E72" s="36" t="s">
        <v>40</v>
      </c>
      <c r="F72" s="38">
        <v>3</v>
      </c>
      <c r="G72" s="39">
        <v>69.51</v>
      </c>
      <c r="H72" s="42">
        <f t="shared" si="9"/>
        <v>85.5</v>
      </c>
      <c r="I72" s="34">
        <f t="shared" si="10"/>
        <v>256.5</v>
      </c>
      <c r="J72" s="40"/>
      <c r="K72" s="41" t="s">
        <v>242</v>
      </c>
      <c r="L72" s="12"/>
      <c r="M72" s="35"/>
      <c r="N72" s="25">
        <f t="shared" si="0"/>
        <v>256.5</v>
      </c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</row>
    <row r="73" spans="1:60" ht="28.5" customHeight="1">
      <c r="A73" s="26" t="s">
        <v>243</v>
      </c>
      <c r="B73" s="36" t="s">
        <v>19</v>
      </c>
      <c r="C73" s="36" t="s">
        <v>244</v>
      </c>
      <c r="D73" s="37" t="s">
        <v>245</v>
      </c>
      <c r="E73" s="36" t="s">
        <v>40</v>
      </c>
      <c r="F73" s="38">
        <v>4</v>
      </c>
      <c r="G73" s="39">
        <v>473.66</v>
      </c>
      <c r="H73" s="42">
        <f t="shared" si="9"/>
        <v>582.6</v>
      </c>
      <c r="I73" s="34">
        <f t="shared" si="10"/>
        <v>2330.4</v>
      </c>
      <c r="J73" s="40"/>
      <c r="K73" s="41" t="s">
        <v>246</v>
      </c>
      <c r="L73" s="12"/>
      <c r="M73" s="35"/>
      <c r="N73" s="25">
        <f t="shared" si="0"/>
        <v>2330.4</v>
      </c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</row>
    <row r="74" spans="1:60" ht="37.5" customHeight="1">
      <c r="A74" s="26" t="s">
        <v>247</v>
      </c>
      <c r="B74" s="36" t="s">
        <v>19</v>
      </c>
      <c r="C74" s="36" t="s">
        <v>248</v>
      </c>
      <c r="D74" s="37" t="s">
        <v>249</v>
      </c>
      <c r="E74" s="36" t="s">
        <v>40</v>
      </c>
      <c r="F74" s="38">
        <v>4</v>
      </c>
      <c r="G74" s="39">
        <v>305.84</v>
      </c>
      <c r="H74" s="42">
        <f t="shared" si="9"/>
        <v>376.18</v>
      </c>
      <c r="I74" s="34">
        <f t="shared" si="10"/>
        <v>1504.72</v>
      </c>
      <c r="J74" s="40"/>
      <c r="K74" s="41" t="s">
        <v>246</v>
      </c>
      <c r="L74" s="12"/>
      <c r="M74" s="35"/>
      <c r="N74" s="25">
        <f t="shared" si="0"/>
        <v>1504.72</v>
      </c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</row>
    <row r="75" spans="1:60" ht="37.5" customHeight="1">
      <c r="A75" s="26" t="s">
        <v>250</v>
      </c>
      <c r="B75" s="36" t="s">
        <v>19</v>
      </c>
      <c r="C75" s="36" t="s">
        <v>251</v>
      </c>
      <c r="D75" s="37" t="s">
        <v>252</v>
      </c>
      <c r="E75" s="36" t="s">
        <v>40</v>
      </c>
      <c r="F75" s="38">
        <v>4</v>
      </c>
      <c r="G75" s="39">
        <v>55.11</v>
      </c>
      <c r="H75" s="42">
        <f t="shared" si="9"/>
        <v>67.79</v>
      </c>
      <c r="I75" s="34">
        <f t="shared" si="10"/>
        <v>271.16</v>
      </c>
      <c r="J75" s="40"/>
      <c r="K75" s="41" t="s">
        <v>246</v>
      </c>
      <c r="L75" s="12"/>
      <c r="M75" s="35"/>
      <c r="N75" s="25">
        <f t="shared" si="0"/>
        <v>271.16</v>
      </c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</row>
    <row r="76" spans="1:60" ht="28.5" customHeight="1">
      <c r="A76" s="26" t="s">
        <v>253</v>
      </c>
      <c r="B76" s="36" t="s">
        <v>19</v>
      </c>
      <c r="C76" s="36" t="s">
        <v>254</v>
      </c>
      <c r="D76" s="37" t="s">
        <v>255</v>
      </c>
      <c r="E76" s="36" t="s">
        <v>40</v>
      </c>
      <c r="F76" s="38">
        <v>3</v>
      </c>
      <c r="G76" s="39">
        <v>95.49</v>
      </c>
      <c r="H76" s="42">
        <f t="shared" si="9"/>
        <v>117.45</v>
      </c>
      <c r="I76" s="34">
        <f t="shared" si="10"/>
        <v>352.35</v>
      </c>
      <c r="J76" s="40"/>
      <c r="K76" s="41" t="s">
        <v>256</v>
      </c>
      <c r="L76" s="12"/>
      <c r="M76" s="35"/>
      <c r="N76" s="25">
        <f t="shared" si="0"/>
        <v>352.35</v>
      </c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</row>
    <row r="77" spans="1:60" ht="35.25" customHeight="1">
      <c r="A77" s="26" t="s">
        <v>257</v>
      </c>
      <c r="B77" s="36" t="s">
        <v>19</v>
      </c>
      <c r="C77" s="36" t="s">
        <v>258</v>
      </c>
      <c r="D77" s="37" t="s">
        <v>259</v>
      </c>
      <c r="E77" s="36" t="s">
        <v>40</v>
      </c>
      <c r="F77" s="38">
        <v>4</v>
      </c>
      <c r="G77" s="39">
        <v>84.22</v>
      </c>
      <c r="H77" s="42">
        <f t="shared" si="9"/>
        <v>103.59</v>
      </c>
      <c r="I77" s="34">
        <f t="shared" si="10"/>
        <v>414.36</v>
      </c>
      <c r="J77" s="40"/>
      <c r="K77" s="41" t="s">
        <v>246</v>
      </c>
      <c r="L77" s="12"/>
      <c r="M77" s="35"/>
      <c r="N77" s="25">
        <f t="shared" si="0"/>
        <v>414.36</v>
      </c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</row>
    <row r="78" spans="1:60" ht="35.25" customHeight="1">
      <c r="A78" s="26" t="s">
        <v>260</v>
      </c>
      <c r="B78" s="36" t="s">
        <v>19</v>
      </c>
      <c r="C78" s="36" t="s">
        <v>261</v>
      </c>
      <c r="D78" s="37" t="s">
        <v>262</v>
      </c>
      <c r="E78" s="36" t="s">
        <v>40</v>
      </c>
      <c r="F78" s="38">
        <v>24</v>
      </c>
      <c r="G78" s="39">
        <v>48.39</v>
      </c>
      <c r="H78" s="42">
        <f t="shared" si="9"/>
        <v>59.52</v>
      </c>
      <c r="I78" s="34">
        <f t="shared" si="10"/>
        <v>1428.48</v>
      </c>
      <c r="J78" s="40"/>
      <c r="K78" s="41" t="s">
        <v>263</v>
      </c>
      <c r="L78" s="12"/>
      <c r="M78" s="35"/>
      <c r="N78" s="25">
        <f t="shared" si="0"/>
        <v>1428.48</v>
      </c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</row>
    <row r="79" spans="1:60" ht="35.25" customHeight="1">
      <c r="A79" s="26" t="s">
        <v>264</v>
      </c>
      <c r="B79" s="36" t="s">
        <v>19</v>
      </c>
      <c r="C79" s="36" t="s">
        <v>265</v>
      </c>
      <c r="D79" s="37" t="s">
        <v>266</v>
      </c>
      <c r="E79" s="36" t="s">
        <v>40</v>
      </c>
      <c r="F79" s="38">
        <v>3</v>
      </c>
      <c r="G79" s="39">
        <v>25.09</v>
      </c>
      <c r="H79" s="42">
        <f t="shared" si="9"/>
        <v>30.86</v>
      </c>
      <c r="I79" s="34">
        <f t="shared" si="10"/>
        <v>92.58</v>
      </c>
      <c r="J79" s="40"/>
      <c r="K79" s="41" t="s">
        <v>238</v>
      </c>
      <c r="L79" s="12"/>
      <c r="M79" s="35"/>
      <c r="N79" s="25">
        <f t="shared" si="0"/>
        <v>92.58</v>
      </c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</row>
    <row r="80" spans="1:60" ht="43.5" customHeight="1">
      <c r="A80" s="26" t="s">
        <v>267</v>
      </c>
      <c r="B80" s="36" t="s">
        <v>19</v>
      </c>
      <c r="C80" s="36" t="s">
        <v>268</v>
      </c>
      <c r="D80" s="37" t="s">
        <v>269</v>
      </c>
      <c r="E80" s="36" t="s">
        <v>40</v>
      </c>
      <c r="F80" s="38">
        <v>8</v>
      </c>
      <c r="G80" s="39">
        <v>123.17</v>
      </c>
      <c r="H80" s="42">
        <f t="shared" si="9"/>
        <v>151.5</v>
      </c>
      <c r="I80" s="34">
        <f t="shared" si="10"/>
        <v>1212</v>
      </c>
      <c r="J80" s="40"/>
      <c r="K80" s="41" t="s">
        <v>270</v>
      </c>
      <c r="L80" s="12"/>
      <c r="M80" s="35"/>
      <c r="N80" s="25">
        <f t="shared" si="0"/>
        <v>1212</v>
      </c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</row>
    <row r="81" spans="1:60" ht="35.25" customHeight="1">
      <c r="A81" s="26" t="s">
        <v>271</v>
      </c>
      <c r="B81" s="36" t="s">
        <v>19</v>
      </c>
      <c r="C81" s="36" t="s">
        <v>272</v>
      </c>
      <c r="D81" s="37" t="s">
        <v>273</v>
      </c>
      <c r="E81" s="36" t="s">
        <v>40</v>
      </c>
      <c r="F81" s="38">
        <v>4</v>
      </c>
      <c r="G81" s="39">
        <v>597.65</v>
      </c>
      <c r="H81" s="42">
        <f t="shared" si="9"/>
        <v>735.11</v>
      </c>
      <c r="I81" s="34">
        <f t="shared" si="10"/>
        <v>2940.44</v>
      </c>
      <c r="J81" s="40"/>
      <c r="K81" s="41" t="s">
        <v>246</v>
      </c>
      <c r="L81" s="12"/>
      <c r="M81" s="35"/>
      <c r="N81" s="25">
        <f t="shared" si="0"/>
        <v>2940.44</v>
      </c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</row>
    <row r="82" spans="1:60" ht="35.25" customHeight="1">
      <c r="A82" s="26" t="s">
        <v>274</v>
      </c>
      <c r="B82" s="36" t="s">
        <v>19</v>
      </c>
      <c r="C82" s="36" t="s">
        <v>275</v>
      </c>
      <c r="D82" s="37" t="s">
        <v>276</v>
      </c>
      <c r="E82" s="36" t="s">
        <v>40</v>
      </c>
      <c r="F82" s="38">
        <v>1</v>
      </c>
      <c r="G82" s="39">
        <v>631.69</v>
      </c>
      <c r="H82" s="42">
        <f t="shared" si="9"/>
        <v>776.98</v>
      </c>
      <c r="I82" s="34">
        <f t="shared" si="10"/>
        <v>776.98</v>
      </c>
      <c r="J82" s="40"/>
      <c r="K82" s="41" t="s">
        <v>277</v>
      </c>
      <c r="L82" s="12"/>
      <c r="M82" s="35"/>
      <c r="N82" s="25">
        <f t="shared" si="0"/>
        <v>776.98</v>
      </c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</row>
    <row r="83" spans="1:11" ht="14.25" customHeight="1">
      <c r="A83" s="108"/>
      <c r="B83" s="108"/>
      <c r="C83" s="108"/>
      <c r="D83" s="108"/>
      <c r="E83" s="108"/>
      <c r="F83" s="108"/>
      <c r="G83" s="108"/>
      <c r="H83" s="108"/>
      <c r="I83" s="108"/>
      <c r="K83" s="44"/>
    </row>
    <row r="84" spans="1:14" ht="23.25" customHeight="1">
      <c r="A84" s="109" t="s">
        <v>15</v>
      </c>
      <c r="B84" s="109" t="s">
        <v>278</v>
      </c>
      <c r="C84" s="109"/>
      <c r="D84" s="109"/>
      <c r="E84" s="109"/>
      <c r="F84" s="109"/>
      <c r="G84" s="109"/>
      <c r="H84" s="109"/>
      <c r="I84" s="45">
        <f>SUM(I9,I13,I43)</f>
        <v>250067.89</v>
      </c>
      <c r="J84" s="40"/>
      <c r="M84" s="45">
        <f>SUM(M8:M82)</f>
        <v>250067.89</v>
      </c>
      <c r="N84" s="46">
        <f>SUM(N8:N82)</f>
        <v>250067.89000000004</v>
      </c>
    </row>
    <row r="86" spans="5:8" ht="14.25" customHeight="1">
      <c r="E86" s="19"/>
      <c r="G86" s="47"/>
      <c r="H86" s="48"/>
    </row>
    <row r="87" spans="5:8" ht="14.25" customHeight="1">
      <c r="E87" s="19"/>
      <c r="G87" s="47"/>
      <c r="H87" s="48"/>
    </row>
    <row r="88" spans="5:8" ht="14.25" customHeight="1">
      <c r="E88" s="19"/>
      <c r="G88" s="47"/>
      <c r="H88" s="48"/>
    </row>
    <row r="89" spans="2:9" ht="14.25" customHeight="1">
      <c r="B89" s="105"/>
      <c r="C89" s="105"/>
      <c r="D89" s="105"/>
      <c r="E89" s="105"/>
      <c r="F89" s="105"/>
      <c r="G89" s="105"/>
      <c r="H89" s="105"/>
      <c r="I89" s="105"/>
    </row>
    <row r="90" spans="5:8" ht="14.25" customHeight="1">
      <c r="E90" s="19"/>
      <c r="G90" s="47"/>
      <c r="H90" s="48"/>
    </row>
    <row r="91" spans="5:8" ht="14.25" customHeight="1">
      <c r="E91" s="19"/>
      <c r="G91" s="47"/>
      <c r="H91" s="48"/>
    </row>
    <row r="92" spans="5:8" ht="14.25" customHeight="1">
      <c r="E92" s="19"/>
      <c r="G92" s="47"/>
      <c r="H92" s="48"/>
    </row>
    <row r="93" spans="2:9" ht="14.25" customHeight="1">
      <c r="B93" s="105"/>
      <c r="C93" s="105"/>
      <c r="D93" s="105"/>
      <c r="E93" s="105"/>
      <c r="F93" s="105"/>
      <c r="G93" s="105"/>
      <c r="H93" s="105"/>
      <c r="I93" s="105"/>
    </row>
    <row r="94" spans="2:9" ht="14.25" customHeight="1">
      <c r="B94" s="105"/>
      <c r="C94" s="105"/>
      <c r="D94" s="105"/>
      <c r="E94" s="105"/>
      <c r="F94" s="105"/>
      <c r="G94" s="105"/>
      <c r="H94" s="105"/>
      <c r="I94" s="105"/>
    </row>
    <row r="95" spans="2:9" ht="14.25" customHeight="1">
      <c r="B95" s="106"/>
      <c r="C95" s="106"/>
      <c r="D95" s="106"/>
      <c r="E95" s="106"/>
      <c r="F95" s="106"/>
      <c r="G95" s="106"/>
      <c r="H95" s="106"/>
      <c r="I95" s="106"/>
    </row>
  </sheetData>
  <sheetProtection selectLockedCells="1" selectUnlockedCells="1"/>
  <mergeCells count="37">
    <mergeCell ref="A1:B4"/>
    <mergeCell ref="C1:I1"/>
    <mergeCell ref="C2:I2"/>
    <mergeCell ref="C3:I3"/>
    <mergeCell ref="C4:D4"/>
    <mergeCell ref="E4:G4"/>
    <mergeCell ref="H4:I4"/>
    <mergeCell ref="K4:K7"/>
    <mergeCell ref="M4:N7"/>
    <mergeCell ref="A5:I5"/>
    <mergeCell ref="A6:A7"/>
    <mergeCell ref="B6:B7"/>
    <mergeCell ref="C6:C7"/>
    <mergeCell ref="D6:D7"/>
    <mergeCell ref="E6:E7"/>
    <mergeCell ref="F6:F7"/>
    <mergeCell ref="G6:G7"/>
    <mergeCell ref="A8:I8"/>
    <mergeCell ref="B9:H9"/>
    <mergeCell ref="B13:H13"/>
    <mergeCell ref="B14:H14"/>
    <mergeCell ref="B19:H19"/>
    <mergeCell ref="B23:H23"/>
    <mergeCell ref="B30:H30"/>
    <mergeCell ref="B35:H35"/>
    <mergeCell ref="B43:H43"/>
    <mergeCell ref="B44:H44"/>
    <mergeCell ref="B51:H51"/>
    <mergeCell ref="B58:H58"/>
    <mergeCell ref="B94:I94"/>
    <mergeCell ref="B95:I95"/>
    <mergeCell ref="B64:H64"/>
    <mergeCell ref="B69:H69"/>
    <mergeCell ref="A83:I83"/>
    <mergeCell ref="A84:H84"/>
    <mergeCell ref="B89:I89"/>
    <mergeCell ref="B93:I93"/>
  </mergeCells>
  <conditionalFormatting sqref="H4">
    <cfRule type="cellIs" priority="1" dxfId="2" operator="equal" stopIfTrue="1">
      <formula>""</formula>
    </cfRule>
  </conditionalFormatting>
  <conditionalFormatting sqref="D66">
    <cfRule type="expression" priority="2" dxfId="3" stopIfTrue="1">
      <formula>I66&lt;6</formula>
    </cfRule>
  </conditionalFormatting>
  <dataValidations count="1">
    <dataValidation type="list" operator="equal" showErrorMessage="1" sqref="H4">
      <formula1>"DESONERADO - SANEAMENTO,DESONERADO - CONSTRUÇÃO E REFORMA,DESONERADO - FLUVIAIS,DESONERADO - RECAP. e PAVIMENTAÇÃO,NÃO DESONERADO - SANEAMENTO,NÃO DESONERADO - CONSTRUÇÃO E REFORMA,NÃO DESONERADO - FLUVIAIS,NÃO DESONERADO - RECAP. e PAVIMENTAÇÃO"</formula1>
    </dataValidation>
  </dataValidations>
  <printOptions horizontalCentered="1"/>
  <pageMargins left="0.31496062992125984" right="0.31496062992125984" top="0.984251968503937" bottom="0.7874015748031497" header="0.5118110236220472" footer="0.5118110236220472"/>
  <pageSetup horizontalDpi="300" verticalDpi="300" orientation="landscape" paperSize="9" scale="93" r:id="rId2"/>
  <headerFooter alignWithMargins="0">
    <oddFooter>&amp;CPágina &amp;P de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6"/>
  <sheetViews>
    <sheetView zoomScalePageLayoutView="0" workbookViewId="0" topLeftCell="A25">
      <selection activeCell="F47" sqref="A1:F47"/>
    </sheetView>
  </sheetViews>
  <sheetFormatPr defaultColWidth="8.796875" defaultRowHeight="14.25"/>
  <cols>
    <col min="1" max="1" width="13.09765625" style="0" customWidth="1"/>
    <col min="2" max="2" width="35.5" style="0" customWidth="1"/>
    <col min="3" max="3" width="14.8984375" style="0" customWidth="1"/>
    <col min="4" max="4" width="13.5" style="0" customWidth="1"/>
    <col min="5" max="5" width="11.5" style="0" customWidth="1"/>
    <col min="6" max="6" width="12.19921875" style="0" customWidth="1"/>
    <col min="7" max="7" width="11.3984375" style="0" customWidth="1"/>
    <col min="8" max="8" width="9.8984375" style="0" hidden="1" customWidth="1"/>
    <col min="9" max="18" width="11.3984375" style="0" customWidth="1"/>
    <col min="19" max="19" width="12.3984375" style="0" customWidth="1"/>
  </cols>
  <sheetData>
    <row r="1" spans="1:6" ht="18" customHeight="1">
      <c r="A1" s="133"/>
      <c r="B1" s="134" t="s">
        <v>282</v>
      </c>
      <c r="C1" s="134"/>
      <c r="D1" s="134"/>
      <c r="E1" s="134"/>
      <c r="F1" s="134"/>
    </row>
    <row r="2" spans="1:6" ht="7.5" customHeight="1">
      <c r="A2" s="133"/>
      <c r="B2" s="134"/>
      <c r="C2" s="134"/>
      <c r="D2" s="134"/>
      <c r="E2" s="134"/>
      <c r="F2" s="134"/>
    </row>
    <row r="3" spans="1:6" ht="42" customHeight="1">
      <c r="A3" s="133"/>
      <c r="B3" s="135" t="str">
        <f>ORÇAMENTO!C3</f>
        <v>OBRA: REFORMA DO VESTIÁRIO E INSTALAÇÃO DE ILUMINAÇÃO NO ESTÁDIO JOÃO PINHEIRO - BAIRRO SAN FRANCISCO</v>
      </c>
      <c r="C3" s="135"/>
      <c r="D3" s="135"/>
      <c r="E3" s="135"/>
      <c r="F3" s="135"/>
    </row>
    <row r="4" spans="1:4" ht="15.75">
      <c r="A4" s="136"/>
      <c r="B4" s="136"/>
      <c r="C4" s="136"/>
      <c r="D4" s="136"/>
    </row>
    <row r="5" spans="1:6" ht="14.25">
      <c r="A5" s="127" t="s">
        <v>7</v>
      </c>
      <c r="B5" s="127" t="s">
        <v>283</v>
      </c>
      <c r="C5" s="49" t="s">
        <v>284</v>
      </c>
      <c r="D5" s="49" t="s">
        <v>285</v>
      </c>
      <c r="E5" s="49" t="s">
        <v>286</v>
      </c>
      <c r="F5" s="49" t="s">
        <v>287</v>
      </c>
    </row>
    <row r="6" spans="1:6" ht="14.25">
      <c r="A6" s="127"/>
      <c r="B6" s="127"/>
      <c r="C6" s="49" t="s">
        <v>288</v>
      </c>
      <c r="D6" s="49" t="s">
        <v>289</v>
      </c>
      <c r="E6" s="49" t="s">
        <v>289</v>
      </c>
      <c r="F6" s="49" t="s">
        <v>289</v>
      </c>
    </row>
    <row r="7" spans="1:8" ht="14.25">
      <c r="A7" s="128">
        <v>1</v>
      </c>
      <c r="B7" s="129" t="str">
        <f>ORÇAMENTO!B9</f>
        <v>Serviços Complementares</v>
      </c>
      <c r="C7" s="50">
        <f>C9/$C$43</f>
        <v>0.0616735719248081</v>
      </c>
      <c r="D7" s="51">
        <v>0.5</v>
      </c>
      <c r="E7" s="51">
        <v>0.25</v>
      </c>
      <c r="F7" s="51">
        <v>0.25</v>
      </c>
      <c r="H7" s="52">
        <f>SUM(D7:F7)</f>
        <v>1</v>
      </c>
    </row>
    <row r="8" spans="1:8" ht="6" customHeight="1">
      <c r="A8" s="128"/>
      <c r="B8" s="129"/>
      <c r="C8" s="53"/>
      <c r="D8" s="54"/>
      <c r="E8" s="54"/>
      <c r="F8" s="54"/>
      <c r="H8" s="52"/>
    </row>
    <row r="9" spans="1:8" ht="13.5" customHeight="1">
      <c r="A9" s="128"/>
      <c r="B9" s="129"/>
      <c r="C9" s="53">
        <f>ORÇAMENTO!I9</f>
        <v>15422.58</v>
      </c>
      <c r="D9" s="55">
        <f>D7*C9</f>
        <v>7711.29</v>
      </c>
      <c r="E9" s="55">
        <f>E7*C9</f>
        <v>3855.645</v>
      </c>
      <c r="F9" s="55">
        <f>F7*C9</f>
        <v>3855.645</v>
      </c>
      <c r="H9" s="52"/>
    </row>
    <row r="10" spans="1:8" ht="13.5" customHeight="1">
      <c r="A10" s="132" t="s">
        <v>290</v>
      </c>
      <c r="B10" s="132"/>
      <c r="C10" s="132"/>
      <c r="D10" s="132"/>
      <c r="E10" s="132"/>
      <c r="F10" s="132"/>
      <c r="H10" s="52"/>
    </row>
    <row r="11" spans="1:8" ht="13.5" customHeight="1">
      <c r="A11" s="128" t="s">
        <v>34</v>
      </c>
      <c r="B11" s="129" t="str">
        <f>ORÇAMENTO!B14</f>
        <v>Entrada de energia</v>
      </c>
      <c r="C11" s="50">
        <f>C13/$C$43</f>
        <v>0.03324861100719489</v>
      </c>
      <c r="D11" s="51">
        <v>1</v>
      </c>
      <c r="E11" s="51"/>
      <c r="F11" s="51"/>
      <c r="H11" s="52">
        <f>SUM(D11:F11)</f>
        <v>1</v>
      </c>
    </row>
    <row r="12" spans="1:8" ht="5.25" customHeight="1">
      <c r="A12" s="128"/>
      <c r="B12" s="129"/>
      <c r="C12" s="53"/>
      <c r="D12" s="54"/>
      <c r="E12" s="51"/>
      <c r="F12" s="51"/>
      <c r="H12" s="52"/>
    </row>
    <row r="13" spans="1:8" ht="13.5" customHeight="1">
      <c r="A13" s="128"/>
      <c r="B13" s="129"/>
      <c r="C13" s="53">
        <f>ORÇAMENTO!I14</f>
        <v>8314.41</v>
      </c>
      <c r="D13" s="55">
        <f>D11*C13</f>
        <v>8314.41</v>
      </c>
      <c r="E13" s="55"/>
      <c r="F13" s="55"/>
      <c r="H13" s="52"/>
    </row>
    <row r="14" spans="1:8" ht="14.25">
      <c r="A14" s="128" t="s">
        <v>56</v>
      </c>
      <c r="B14" s="129" t="str">
        <f>ORÇAMENTO!B19</f>
        <v>Distribuição</v>
      </c>
      <c r="C14" s="50">
        <f>C16/$C$43</f>
        <v>0.07696941818479774</v>
      </c>
      <c r="D14" s="51">
        <v>0.2</v>
      </c>
      <c r="E14" s="51">
        <v>0.6</v>
      </c>
      <c r="F14" s="51">
        <v>0.2</v>
      </c>
      <c r="H14" s="52">
        <f>SUM(D14:F14)</f>
        <v>1</v>
      </c>
    </row>
    <row r="15" spans="1:8" ht="5.25" customHeight="1">
      <c r="A15" s="128"/>
      <c r="B15" s="129"/>
      <c r="C15" s="53"/>
      <c r="D15" s="54"/>
      <c r="E15" s="54"/>
      <c r="F15" s="54"/>
      <c r="H15" s="52"/>
    </row>
    <row r="16" spans="1:8" ht="14.25">
      <c r="A16" s="128"/>
      <c r="B16" s="129"/>
      <c r="C16" s="53">
        <f>ORÇAMENTO!I19</f>
        <v>19247.58</v>
      </c>
      <c r="D16" s="55">
        <f>D14*C16</f>
        <v>3849.5160000000005</v>
      </c>
      <c r="E16" s="55">
        <f>E14*C16</f>
        <v>11548.548</v>
      </c>
      <c r="F16" s="55">
        <f>F14*C16</f>
        <v>3849.5160000000005</v>
      </c>
      <c r="H16" s="52"/>
    </row>
    <row r="17" spans="1:8" ht="14.25">
      <c r="A17" s="128" t="s">
        <v>66</v>
      </c>
      <c r="B17" s="129" t="str">
        <f>ORÇAMENTO!B23</f>
        <v>Iluminação</v>
      </c>
      <c r="C17" s="50">
        <f>C19/$C$43</f>
        <v>0.5092656638163341</v>
      </c>
      <c r="D17" s="51"/>
      <c r="E17" s="51">
        <v>0.5</v>
      </c>
      <c r="F17" s="51">
        <v>0.5</v>
      </c>
      <c r="H17" s="52">
        <f>SUM(D17:F17)</f>
        <v>1</v>
      </c>
    </row>
    <row r="18" spans="1:8" ht="5.25" customHeight="1">
      <c r="A18" s="128"/>
      <c r="B18" s="129"/>
      <c r="C18" s="53"/>
      <c r="D18" s="51"/>
      <c r="E18" s="54"/>
      <c r="F18" s="54"/>
      <c r="H18" s="52"/>
    </row>
    <row r="19" spans="1:8" ht="14.25">
      <c r="A19" s="128"/>
      <c r="B19" s="129"/>
      <c r="C19" s="53">
        <f>ORÇAMENTO!I23</f>
        <v>127350.99</v>
      </c>
      <c r="D19" s="55"/>
      <c r="E19" s="55">
        <f>E17*C19</f>
        <v>63675.495</v>
      </c>
      <c r="F19" s="55">
        <f>F17*C19</f>
        <v>63675.495</v>
      </c>
      <c r="H19" s="52"/>
    </row>
    <row r="20" spans="1:8" ht="14.25">
      <c r="A20" s="128" t="s">
        <v>90</v>
      </c>
      <c r="B20" s="129" t="str">
        <f>ORÇAMENTO!B30</f>
        <v>Quadro de distribuição</v>
      </c>
      <c r="C20" s="50">
        <f>C22/$C$43</f>
        <v>0.005571966876674971</v>
      </c>
      <c r="D20" s="51">
        <v>0.8</v>
      </c>
      <c r="E20" s="51">
        <v>0.2</v>
      </c>
      <c r="F20" s="51"/>
      <c r="H20" s="52">
        <f>SUM(D20:F20)</f>
        <v>1</v>
      </c>
    </row>
    <row r="21" spans="1:8" ht="5.25" customHeight="1">
      <c r="A21" s="128"/>
      <c r="B21" s="129"/>
      <c r="C21" s="53"/>
      <c r="D21" s="54"/>
      <c r="E21" s="54"/>
      <c r="F21" s="51"/>
      <c r="H21" s="52"/>
    </row>
    <row r="22" spans="1:8" ht="14.25">
      <c r="A22" s="128"/>
      <c r="B22" s="129"/>
      <c r="C22" s="53">
        <f>ORÇAMENTO!I30</f>
        <v>1393.3700000000001</v>
      </c>
      <c r="D22" s="55">
        <f>D20*C22</f>
        <v>1114.6960000000001</v>
      </c>
      <c r="E22" s="55">
        <f>E20*C22</f>
        <v>278.67400000000004</v>
      </c>
      <c r="F22" s="56"/>
      <c r="H22" s="52"/>
    </row>
    <row r="23" spans="1:8" ht="14.25">
      <c r="A23" s="128" t="s">
        <v>106</v>
      </c>
      <c r="B23" s="129" t="str">
        <f>ORÇAMENTO!B35</f>
        <v>Aterramento</v>
      </c>
      <c r="C23" s="50">
        <f>C25/$C$43</f>
        <v>0.07924400049922443</v>
      </c>
      <c r="D23" s="51"/>
      <c r="E23" s="51">
        <v>0.7</v>
      </c>
      <c r="F23" s="51">
        <v>0.3</v>
      </c>
      <c r="H23" s="52">
        <f>SUM(D23:F23)</f>
        <v>1</v>
      </c>
    </row>
    <row r="24" spans="1:8" ht="5.25" customHeight="1">
      <c r="A24" s="128"/>
      <c r="B24" s="129"/>
      <c r="C24" s="53"/>
      <c r="D24" s="51"/>
      <c r="E24" s="54"/>
      <c r="F24" s="54"/>
      <c r="H24" s="52"/>
    </row>
    <row r="25" spans="1:8" ht="14.25">
      <c r="A25" s="128"/>
      <c r="B25" s="129"/>
      <c r="C25" s="53">
        <f>ORÇAMENTO!I35</f>
        <v>19816.38</v>
      </c>
      <c r="D25" s="55"/>
      <c r="E25" s="55">
        <f>E23*C25</f>
        <v>13871.466</v>
      </c>
      <c r="F25" s="55">
        <f>F23*C25</f>
        <v>5944.914</v>
      </c>
      <c r="H25" s="52"/>
    </row>
    <row r="26" spans="1:8" ht="15">
      <c r="A26" s="132" t="s">
        <v>291</v>
      </c>
      <c r="B26" s="132"/>
      <c r="C26" s="132"/>
      <c r="D26" s="132"/>
      <c r="E26" s="132"/>
      <c r="F26" s="132"/>
      <c r="H26" s="52"/>
    </row>
    <row r="27" spans="1:8" ht="14.25">
      <c r="A27" s="128" t="s">
        <v>134</v>
      </c>
      <c r="B27" s="129" t="str">
        <f>ORÇAMENTO!B44</f>
        <v>Demolições e retiradas</v>
      </c>
      <c r="C27" s="50">
        <f>C29/$C$43</f>
        <v>0.008249439782132766</v>
      </c>
      <c r="D27" s="51">
        <v>0.8</v>
      </c>
      <c r="E27" s="51">
        <v>0.2</v>
      </c>
      <c r="F27" s="51"/>
      <c r="H27" s="52">
        <f>SUM(D27:F27)</f>
        <v>1</v>
      </c>
    </row>
    <row r="28" spans="1:8" ht="5.25" customHeight="1">
      <c r="A28" s="128"/>
      <c r="B28" s="129"/>
      <c r="C28" s="53"/>
      <c r="D28" s="54"/>
      <c r="E28" s="54"/>
      <c r="F28" s="51"/>
      <c r="H28" s="52"/>
    </row>
    <row r="29" spans="1:8" ht="14.25">
      <c r="A29" s="128"/>
      <c r="B29" s="129"/>
      <c r="C29" s="53">
        <f>ORÇAMENTO!I44</f>
        <v>2062.92</v>
      </c>
      <c r="D29" s="55">
        <f>D27*C29</f>
        <v>1650.3360000000002</v>
      </c>
      <c r="E29" s="55">
        <f>E27*C29</f>
        <v>412.58400000000006</v>
      </c>
      <c r="F29" s="55"/>
      <c r="H29" s="52"/>
    </row>
    <row r="30" spans="1:8" ht="14.25">
      <c r="A30" s="128" t="s">
        <v>160</v>
      </c>
      <c r="B30" s="129" t="str">
        <f>ORÇAMENTO!B51</f>
        <v>Reparos</v>
      </c>
      <c r="C30" s="50">
        <f>C32/$C$43</f>
        <v>0.02335985639739672</v>
      </c>
      <c r="D30" s="51"/>
      <c r="E30" s="51">
        <v>0.8</v>
      </c>
      <c r="F30" s="51">
        <v>0.2</v>
      </c>
      <c r="H30" s="52">
        <f>SUM(D30:F30)</f>
        <v>1</v>
      </c>
    </row>
    <row r="31" spans="1:8" ht="6" customHeight="1">
      <c r="A31" s="128"/>
      <c r="B31" s="129"/>
      <c r="C31" s="53"/>
      <c r="D31" s="51"/>
      <c r="E31" s="54"/>
      <c r="F31" s="54"/>
      <c r="H31" s="52"/>
    </row>
    <row r="32" spans="1:8" ht="13.5" customHeight="1">
      <c r="A32" s="128"/>
      <c r="B32" s="129"/>
      <c r="C32" s="53">
        <f>ORÇAMENTO!I51</f>
        <v>5841.549999999999</v>
      </c>
      <c r="D32" s="55"/>
      <c r="E32" s="55">
        <f>E30*C32</f>
        <v>4673.24</v>
      </c>
      <c r="F32" s="55">
        <f>F30*C32</f>
        <v>1168.31</v>
      </c>
      <c r="H32" s="52"/>
    </row>
    <row r="33" spans="1:8" ht="14.25">
      <c r="A33" s="128" t="s">
        <v>189</v>
      </c>
      <c r="B33" s="129" t="str">
        <f>ORÇAMENTO!B58</f>
        <v>Elétrica</v>
      </c>
      <c r="C33" s="50">
        <f>C35/$C$43</f>
        <v>0.04192085597235215</v>
      </c>
      <c r="D33" s="51"/>
      <c r="E33" s="51"/>
      <c r="F33" s="51">
        <v>1</v>
      </c>
      <c r="H33" s="52">
        <f>SUM(D33:F33)</f>
        <v>1</v>
      </c>
    </row>
    <row r="34" spans="1:8" ht="6" customHeight="1">
      <c r="A34" s="128"/>
      <c r="B34" s="129"/>
      <c r="C34" s="53"/>
      <c r="D34" s="51"/>
      <c r="E34" s="51"/>
      <c r="F34" s="54"/>
      <c r="H34" s="52"/>
    </row>
    <row r="35" spans="1:8" ht="14.25">
      <c r="A35" s="128"/>
      <c r="B35" s="129"/>
      <c r="C35" s="53">
        <f>ORÇAMENTO!I58</f>
        <v>10483.06</v>
      </c>
      <c r="D35" s="55"/>
      <c r="E35" s="55"/>
      <c r="F35" s="55">
        <f>F33*C35</f>
        <v>10483.06</v>
      </c>
      <c r="H35" s="52"/>
    </row>
    <row r="36" spans="1:8" ht="14.25">
      <c r="A36" s="128" t="s">
        <v>212</v>
      </c>
      <c r="B36" s="129" t="str">
        <f>ORÇAMENTO!B64</f>
        <v>Pintura</v>
      </c>
      <c r="C36" s="50">
        <f>C38/$C$43</f>
        <v>0.10155742106673514</v>
      </c>
      <c r="D36" s="51"/>
      <c r="E36" s="51">
        <v>0.5</v>
      </c>
      <c r="F36" s="51">
        <v>0.5</v>
      </c>
      <c r="H36" s="52">
        <f>SUM(D36:F36)</f>
        <v>1</v>
      </c>
    </row>
    <row r="37" spans="1:8" ht="5.25" customHeight="1">
      <c r="A37" s="128"/>
      <c r="B37" s="129"/>
      <c r="C37" s="53"/>
      <c r="D37" s="51"/>
      <c r="E37" s="54"/>
      <c r="F37" s="54"/>
      <c r="H37" s="52"/>
    </row>
    <row r="38" spans="1:8" ht="14.25">
      <c r="A38" s="128"/>
      <c r="B38" s="129"/>
      <c r="C38" s="53">
        <f>ORÇAMENTO!I64</f>
        <v>25396.250000000004</v>
      </c>
      <c r="D38" s="55"/>
      <c r="E38" s="55">
        <f>E36*C38</f>
        <v>12698.125000000002</v>
      </c>
      <c r="F38" s="55">
        <f>F36*C38</f>
        <v>12698.125000000002</v>
      </c>
      <c r="H38" s="52"/>
    </row>
    <row r="39" spans="1:8" ht="14.25">
      <c r="A39" s="128" t="s">
        <v>229</v>
      </c>
      <c r="B39" s="129" t="str">
        <f>ORÇAMENTO!B69</f>
        <v>Novas instalações</v>
      </c>
      <c r="C39" s="50">
        <f>C41/$C$43</f>
        <v>0.05893919447234909</v>
      </c>
      <c r="D39" s="51">
        <v>0.2</v>
      </c>
      <c r="E39" s="51">
        <v>0.6</v>
      </c>
      <c r="F39" s="51">
        <v>0.2</v>
      </c>
      <c r="H39" s="52">
        <f>SUM(D39:F39)</f>
        <v>1</v>
      </c>
    </row>
    <row r="40" spans="1:8" ht="6" customHeight="1">
      <c r="A40" s="128"/>
      <c r="B40" s="129"/>
      <c r="C40" s="53"/>
      <c r="D40" s="54"/>
      <c r="E40" s="54"/>
      <c r="F40" s="54"/>
      <c r="H40" s="52"/>
    </row>
    <row r="41" spans="1:8" ht="14.25">
      <c r="A41" s="128"/>
      <c r="B41" s="129"/>
      <c r="C41" s="53">
        <f>ORÇAMENTO!I69</f>
        <v>14738.8</v>
      </c>
      <c r="D41" s="55">
        <f>D39*C41</f>
        <v>2947.76</v>
      </c>
      <c r="E41" s="55">
        <f>E39*C41</f>
        <v>8843.279999999999</v>
      </c>
      <c r="F41" s="55">
        <f>F39*C41</f>
        <v>2947.76</v>
      </c>
      <c r="H41" s="52"/>
    </row>
    <row r="42" spans="1:6" ht="14.25">
      <c r="A42" s="130"/>
      <c r="B42" s="130"/>
      <c r="C42" s="130"/>
      <c r="D42" s="130"/>
      <c r="E42" s="130"/>
      <c r="F42" s="130"/>
    </row>
    <row r="43" spans="1:6" ht="14.25">
      <c r="A43" s="131" t="s">
        <v>292</v>
      </c>
      <c r="B43" s="131"/>
      <c r="C43" s="57">
        <f>SUM(C9,C13,C16,C19,C22,C25,C29,C32,C35,C38,C41)</f>
        <v>250067.88999999998</v>
      </c>
      <c r="D43" s="58"/>
      <c r="E43" s="58"/>
      <c r="F43" s="58"/>
    </row>
    <row r="44" spans="1:6" ht="14.25" customHeight="1">
      <c r="A44" s="126" t="s">
        <v>293</v>
      </c>
      <c r="B44" s="126"/>
      <c r="C44" s="59" t="s">
        <v>294</v>
      </c>
      <c r="D44" s="60">
        <f>SUM(D9,D13,D16,D19,D22,D25,D29,D32,D35,D38,D41)</f>
        <v>25588.008</v>
      </c>
      <c r="E44" s="60">
        <f>SUM(E9,E13,E16,E19,E22,E25,E29,E32,E35,E38,E41)</f>
        <v>119857.05700000002</v>
      </c>
      <c r="F44" s="60">
        <f>SUM(F9,F13,F16,F19,F22,F25,F29,F32,F35,F38,F41)</f>
        <v>104622.825</v>
      </c>
    </row>
    <row r="45" spans="1:6" ht="14.25">
      <c r="A45" s="126"/>
      <c r="B45" s="126"/>
      <c r="C45" s="59" t="s">
        <v>295</v>
      </c>
      <c r="D45" s="60">
        <f>D44</f>
        <v>25588.008</v>
      </c>
      <c r="E45" s="60">
        <f>D45+E44</f>
        <v>145445.065</v>
      </c>
      <c r="F45" s="60">
        <f>E45+F44</f>
        <v>250067.89</v>
      </c>
    </row>
    <row r="46" spans="1:6" ht="14.25">
      <c r="A46" s="127" t="s">
        <v>296</v>
      </c>
      <c r="B46" s="127"/>
      <c r="C46" s="59" t="s">
        <v>294</v>
      </c>
      <c r="D46" s="58">
        <f>D44/$C$43</f>
        <v>0.1023242448280745</v>
      </c>
      <c r="E46" s="58">
        <f>E44/$C$43</f>
        <v>0.4792980698161608</v>
      </c>
      <c r="F46" s="58">
        <f>F44/$C$43</f>
        <v>0.4183776853557648</v>
      </c>
    </row>
    <row r="47" spans="1:6" ht="14.25">
      <c r="A47" s="127"/>
      <c r="B47" s="127"/>
      <c r="C47" s="59" t="s">
        <v>295</v>
      </c>
      <c r="D47" s="58">
        <f>D46</f>
        <v>0.1023242448280745</v>
      </c>
      <c r="E47" s="58">
        <f>D47+E46</f>
        <v>0.5816223146442353</v>
      </c>
      <c r="F47" s="58">
        <f>E47+F46</f>
        <v>1</v>
      </c>
    </row>
    <row r="48" spans="1:4" ht="14.25">
      <c r="A48" s="61"/>
      <c r="B48" s="62"/>
      <c r="C48" s="63"/>
      <c r="D48" s="63"/>
    </row>
    <row r="49" spans="1:4" ht="14.25">
      <c r="A49" s="61"/>
      <c r="B49" s="62"/>
      <c r="C49" s="63"/>
      <c r="D49" s="63"/>
    </row>
    <row r="50" spans="1:5" ht="15">
      <c r="A50" s="105"/>
      <c r="B50" s="105"/>
      <c r="C50" s="105"/>
      <c r="D50" s="105"/>
      <c r="E50" s="64"/>
    </row>
    <row r="51" spans="1:5" ht="14.25">
      <c r="A51" s="2"/>
      <c r="B51" s="2"/>
      <c r="C51" s="3"/>
      <c r="D51" s="19"/>
      <c r="E51" s="7"/>
    </row>
    <row r="52" spans="1:5" ht="14.25">
      <c r="A52" s="2"/>
      <c r="B52" s="2"/>
      <c r="C52" s="3"/>
      <c r="D52" s="19"/>
      <c r="E52" s="7"/>
    </row>
    <row r="53" spans="1:5" ht="14.25">
      <c r="A53" s="2"/>
      <c r="B53" s="2"/>
      <c r="C53" s="3"/>
      <c r="D53" s="19"/>
      <c r="E53" s="7"/>
    </row>
    <row r="54" spans="1:5" ht="15">
      <c r="A54" s="105"/>
      <c r="B54" s="105"/>
      <c r="C54" s="105"/>
      <c r="D54" s="105"/>
      <c r="E54" s="64"/>
    </row>
    <row r="55" spans="1:5" ht="15">
      <c r="A55" s="105"/>
      <c r="B55" s="105"/>
      <c r="C55" s="105"/>
      <c r="D55" s="105"/>
      <c r="E55" s="64"/>
    </row>
    <row r="56" spans="1:5" ht="15">
      <c r="A56" s="106"/>
      <c r="B56" s="106"/>
      <c r="C56" s="106"/>
      <c r="D56" s="106"/>
      <c r="E56" s="65"/>
    </row>
  </sheetData>
  <sheetProtection selectLockedCells="1" selectUnlockedCells="1"/>
  <mergeCells count="38">
    <mergeCell ref="A1:A3"/>
    <mergeCell ref="B1:F2"/>
    <mergeCell ref="B3:F3"/>
    <mergeCell ref="A4:D4"/>
    <mergeCell ref="A5:A6"/>
    <mergeCell ref="B5:B6"/>
    <mergeCell ref="A7:A9"/>
    <mergeCell ref="B7:B9"/>
    <mergeCell ref="A10:F10"/>
    <mergeCell ref="A11:A13"/>
    <mergeCell ref="B11:B13"/>
    <mergeCell ref="A14:A16"/>
    <mergeCell ref="B14:B16"/>
    <mergeCell ref="A17:A19"/>
    <mergeCell ref="B17:B19"/>
    <mergeCell ref="A20:A22"/>
    <mergeCell ref="B20:B22"/>
    <mergeCell ref="A23:A25"/>
    <mergeCell ref="B23:B25"/>
    <mergeCell ref="A26:F26"/>
    <mergeCell ref="A27:A29"/>
    <mergeCell ref="B27:B29"/>
    <mergeCell ref="A30:A32"/>
    <mergeCell ref="B30:B32"/>
    <mergeCell ref="A33:A35"/>
    <mergeCell ref="B33:B35"/>
    <mergeCell ref="A36:A38"/>
    <mergeCell ref="B36:B38"/>
    <mergeCell ref="A39:A41"/>
    <mergeCell ref="B39:B41"/>
    <mergeCell ref="A42:F42"/>
    <mergeCell ref="A43:B43"/>
    <mergeCell ref="A44:B45"/>
    <mergeCell ref="A46:B47"/>
    <mergeCell ref="A50:D50"/>
    <mergeCell ref="A54:D54"/>
    <mergeCell ref="A55:D55"/>
    <mergeCell ref="A56:D56"/>
  </mergeCells>
  <printOptions horizontalCentered="1"/>
  <pageMargins left="0.5118110236220472" right="0.5118110236220472" top="0.7874015748031497" bottom="0.7874015748031497" header="0.5118110236220472" footer="0.5118110236220472"/>
  <pageSetup horizontalDpi="300" verticalDpi="300" orientation="landscape" paperSize="9" scale="10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C5" sqref="C5:G5"/>
    </sheetView>
  </sheetViews>
  <sheetFormatPr defaultColWidth="8.796875" defaultRowHeight="14.25"/>
  <cols>
    <col min="2" max="2" width="13.8984375" style="0" customWidth="1"/>
    <col min="3" max="3" width="38.8984375" style="0" customWidth="1"/>
  </cols>
  <sheetData>
    <row r="1" spans="1:7" ht="14.25" customHeight="1">
      <c r="A1" s="139"/>
      <c r="B1" s="139"/>
      <c r="C1" s="140" t="s">
        <v>0</v>
      </c>
      <c r="D1" s="140"/>
      <c r="E1" s="140"/>
      <c r="F1" s="140"/>
      <c r="G1" s="140"/>
    </row>
    <row r="2" spans="1:7" ht="14.25" customHeight="1">
      <c r="A2" s="139"/>
      <c r="B2" s="139"/>
      <c r="C2" s="141" t="s">
        <v>1</v>
      </c>
      <c r="D2" s="141"/>
      <c r="E2" s="141"/>
      <c r="F2" s="141"/>
      <c r="G2" s="141"/>
    </row>
    <row r="3" spans="1:7" ht="14.25">
      <c r="A3" s="139"/>
      <c r="B3" s="139"/>
      <c r="C3" s="142" t="str">
        <f>'[3]ORÇAMENTO'!C3</f>
        <v>Obra: Reforma vestiário San Francisco e iluminação do Campo</v>
      </c>
      <c r="D3" s="142"/>
      <c r="E3" s="142"/>
      <c r="F3" s="142"/>
      <c r="G3" s="142"/>
    </row>
    <row r="4" spans="1:7" ht="14.25">
      <c r="A4" s="139"/>
      <c r="B4" s="139"/>
      <c r="C4" s="142"/>
      <c r="D4" s="142"/>
      <c r="E4" s="142"/>
      <c r="F4" s="142"/>
      <c r="G4" s="142"/>
    </row>
    <row r="5" spans="1:7" ht="14.25">
      <c r="A5" s="139"/>
      <c r="B5" s="139"/>
      <c r="C5" s="143" t="s">
        <v>357</v>
      </c>
      <c r="D5" s="143"/>
      <c r="E5" s="143"/>
      <c r="F5" s="143"/>
      <c r="G5" s="143"/>
    </row>
    <row r="6" spans="1:7" ht="14.25">
      <c r="A6" s="144"/>
      <c r="B6" s="144"/>
      <c r="C6" s="144"/>
      <c r="D6" s="144"/>
      <c r="E6" s="144"/>
      <c r="F6" s="144"/>
      <c r="G6" s="144"/>
    </row>
    <row r="7" spans="1:7" ht="14.25">
      <c r="A7" s="67" t="s">
        <v>297</v>
      </c>
      <c r="B7" s="67" t="s">
        <v>298</v>
      </c>
      <c r="C7" s="67" t="s">
        <v>299</v>
      </c>
      <c r="D7" s="67" t="s">
        <v>300</v>
      </c>
      <c r="E7" s="68" t="s">
        <v>301</v>
      </c>
      <c r="F7" s="69" t="s">
        <v>302</v>
      </c>
      <c r="G7" s="69" t="s">
        <v>303</v>
      </c>
    </row>
    <row r="8" spans="1:7" ht="14.25" customHeight="1">
      <c r="A8" s="137" t="s">
        <v>304</v>
      </c>
      <c r="B8" s="137"/>
      <c r="C8" s="137"/>
      <c r="D8" s="137"/>
      <c r="E8" s="137"/>
      <c r="F8" s="137"/>
      <c r="G8" s="137"/>
    </row>
    <row r="9" spans="1:7" ht="14.25">
      <c r="A9" s="137" t="s">
        <v>305</v>
      </c>
      <c r="B9" s="137"/>
      <c r="C9" s="137"/>
      <c r="D9" s="137"/>
      <c r="E9" s="137"/>
      <c r="F9" s="137"/>
      <c r="G9" s="137"/>
    </row>
    <row r="10" spans="1:7" ht="14.25">
      <c r="A10" s="66" t="s">
        <v>19</v>
      </c>
      <c r="B10" s="66" t="s">
        <v>306</v>
      </c>
      <c r="C10" s="70" t="s">
        <v>307</v>
      </c>
      <c r="D10" s="66" t="s">
        <v>308</v>
      </c>
      <c r="E10" s="71">
        <v>0.6</v>
      </c>
      <c r="F10" s="72">
        <v>16.68</v>
      </c>
      <c r="G10" s="72">
        <f>F10*E10</f>
        <v>10.008</v>
      </c>
    </row>
    <row r="11" spans="1:7" ht="14.25">
      <c r="A11" s="66" t="s">
        <v>19</v>
      </c>
      <c r="B11" s="66" t="s">
        <v>309</v>
      </c>
      <c r="C11" s="70" t="s">
        <v>310</v>
      </c>
      <c r="D11" s="66" t="s">
        <v>308</v>
      </c>
      <c r="E11" s="71">
        <v>0.6000000000000001</v>
      </c>
      <c r="F11" s="72">
        <v>8.92</v>
      </c>
      <c r="G11" s="72">
        <f>F11*E11</f>
        <v>5.352</v>
      </c>
    </row>
    <row r="12" spans="1:7" ht="30" customHeight="1">
      <c r="A12" s="66" t="s">
        <v>311</v>
      </c>
      <c r="B12" s="66">
        <v>39696</v>
      </c>
      <c r="C12" s="73" t="s">
        <v>312</v>
      </c>
      <c r="D12" s="66" t="s">
        <v>187</v>
      </c>
      <c r="E12" s="71">
        <v>1</v>
      </c>
      <c r="F12" s="72">
        <v>6.4</v>
      </c>
      <c r="G12" s="72">
        <f>F12*E12</f>
        <v>6.4</v>
      </c>
    </row>
    <row r="13" spans="1:7" ht="14.25">
      <c r="A13" s="138" t="s">
        <v>313</v>
      </c>
      <c r="B13" s="138"/>
      <c r="C13" s="138"/>
      <c r="D13" s="138"/>
      <c r="E13" s="138"/>
      <c r="F13" s="138"/>
      <c r="G13" s="74">
        <f>SUM(G10:G12)</f>
        <v>21.759999999999998</v>
      </c>
    </row>
  </sheetData>
  <sheetProtection selectLockedCells="1" selectUnlockedCells="1"/>
  <mergeCells count="9">
    <mergeCell ref="A8:G8"/>
    <mergeCell ref="A9:G9"/>
    <mergeCell ref="A13:F13"/>
    <mergeCell ref="A1:B5"/>
    <mergeCell ref="C1:G1"/>
    <mergeCell ref="C2:G2"/>
    <mergeCell ref="C3:G4"/>
    <mergeCell ref="C5:G5"/>
    <mergeCell ref="A6:G6"/>
  </mergeCells>
  <printOptions/>
  <pageMargins left="0.5118055555555555" right="0.5118055555555555" top="0.7875" bottom="0.7875" header="0.5118055555555555" footer="0.5118055555555555"/>
  <pageSetup horizontalDpi="300" verticalDpi="300" orientation="landscape" paperSize="9" scale="12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">
      <selection activeCell="K16" sqref="K16"/>
    </sheetView>
  </sheetViews>
  <sheetFormatPr defaultColWidth="8.796875" defaultRowHeight="14.25"/>
  <cols>
    <col min="3" max="3" width="20.59765625" style="0" customWidth="1"/>
    <col min="4" max="4" width="12.8984375" style="0" customWidth="1"/>
    <col min="5" max="5" width="14.19921875" style="0" customWidth="1"/>
  </cols>
  <sheetData>
    <row r="1" spans="1:5" ht="18" customHeight="1">
      <c r="A1" s="149"/>
      <c r="B1" s="149"/>
      <c r="C1" s="150" t="s">
        <v>314</v>
      </c>
      <c r="D1" s="150"/>
      <c r="E1" s="150"/>
    </row>
    <row r="2" spans="1:5" ht="14.25" customHeight="1">
      <c r="A2" s="149"/>
      <c r="B2" s="149"/>
      <c r="C2" s="149"/>
      <c r="D2" s="149"/>
      <c r="E2" s="149"/>
    </row>
    <row r="3" spans="1:5" ht="57" customHeight="1">
      <c r="A3" s="149"/>
      <c r="B3" s="149"/>
      <c r="C3" s="151" t="s">
        <v>315</v>
      </c>
      <c r="D3" s="151"/>
      <c r="E3" s="151"/>
    </row>
    <row r="4" spans="1:5" ht="14.25">
      <c r="A4" s="152"/>
      <c r="B4" s="152"/>
      <c r="C4" s="152"/>
      <c r="D4" s="152"/>
      <c r="E4" s="152"/>
    </row>
    <row r="5" spans="1:5" ht="21.75" customHeight="1">
      <c r="A5" s="145" t="s">
        <v>316</v>
      </c>
      <c r="B5" s="145"/>
      <c r="C5" s="145"/>
      <c r="D5" s="145"/>
      <c r="E5" s="75">
        <v>0.5</v>
      </c>
    </row>
    <row r="6" spans="1:5" ht="24" customHeight="1">
      <c r="A6" s="145" t="s">
        <v>317</v>
      </c>
      <c r="B6" s="145"/>
      <c r="C6" s="145"/>
      <c r="D6" s="145"/>
      <c r="E6" s="75">
        <v>0.05</v>
      </c>
    </row>
    <row r="7" ht="14.25">
      <c r="E7" s="76"/>
    </row>
    <row r="8" spans="2:5" ht="15">
      <c r="B8" s="77" t="s">
        <v>318</v>
      </c>
      <c r="C8" s="77"/>
      <c r="D8" s="78"/>
      <c r="E8" s="79"/>
    </row>
    <row r="9" ht="14.25">
      <c r="E9" s="76"/>
    </row>
    <row r="10" spans="1:5" ht="14.25">
      <c r="A10" s="80"/>
      <c r="B10" s="146" t="s">
        <v>319</v>
      </c>
      <c r="C10" s="146" t="s">
        <v>320</v>
      </c>
      <c r="D10" s="147" t="s">
        <v>321</v>
      </c>
      <c r="E10" s="81" t="s">
        <v>322</v>
      </c>
    </row>
    <row r="11" spans="1:5" ht="25.5">
      <c r="A11" s="80"/>
      <c r="B11" s="146"/>
      <c r="C11" s="146"/>
      <c r="D11" s="147"/>
      <c r="E11" s="82" t="s">
        <v>323</v>
      </c>
    </row>
    <row r="12" spans="1:5" ht="14.25">
      <c r="A12" s="80"/>
      <c r="B12" s="83" t="s">
        <v>18</v>
      </c>
      <c r="C12" s="84" t="s">
        <v>324</v>
      </c>
      <c r="D12" s="85" t="s">
        <v>325</v>
      </c>
      <c r="E12" s="86">
        <v>0.043</v>
      </c>
    </row>
    <row r="13" spans="1:5" ht="14.25">
      <c r="A13" s="80"/>
      <c r="B13" s="83" t="s">
        <v>24</v>
      </c>
      <c r="C13" s="84" t="s">
        <v>326</v>
      </c>
      <c r="D13" s="87" t="s">
        <v>327</v>
      </c>
      <c r="E13" s="86">
        <v>0.008</v>
      </c>
    </row>
    <row r="14" spans="1:5" ht="14.25">
      <c r="A14" s="80"/>
      <c r="B14" s="83" t="s">
        <v>29</v>
      </c>
      <c r="C14" s="84" t="s">
        <v>328</v>
      </c>
      <c r="D14" s="87" t="s">
        <v>329</v>
      </c>
      <c r="E14" s="86">
        <v>0.0127</v>
      </c>
    </row>
    <row r="15" spans="1:5" ht="14.25">
      <c r="A15" s="80"/>
      <c r="B15" s="83" t="s">
        <v>330</v>
      </c>
      <c r="C15" s="84" t="s">
        <v>331</v>
      </c>
      <c r="D15" s="87" t="s">
        <v>332</v>
      </c>
      <c r="E15" s="86">
        <v>0.0123</v>
      </c>
    </row>
    <row r="16" spans="1:5" ht="14.25">
      <c r="A16" s="80"/>
      <c r="B16" s="83" t="s">
        <v>333</v>
      </c>
      <c r="C16" s="84" t="s">
        <v>334</v>
      </c>
      <c r="D16" s="87" t="s">
        <v>335</v>
      </c>
      <c r="E16" s="86">
        <v>0.072</v>
      </c>
    </row>
    <row r="17" spans="1:5" ht="42.75">
      <c r="A17" s="80"/>
      <c r="B17" s="83" t="s">
        <v>336</v>
      </c>
      <c r="C17" s="88" t="s">
        <v>337</v>
      </c>
      <c r="D17" s="87" t="s">
        <v>338</v>
      </c>
      <c r="E17" s="86">
        <v>0.0365</v>
      </c>
    </row>
    <row r="18" spans="1:5" ht="14.25">
      <c r="A18" s="80"/>
      <c r="B18" s="83" t="s">
        <v>339</v>
      </c>
      <c r="C18" s="84" t="s">
        <v>340</v>
      </c>
      <c r="D18" s="87" t="s">
        <v>341</v>
      </c>
      <c r="E18" s="86">
        <v>0.025</v>
      </c>
    </row>
    <row r="19" spans="1:5" ht="42.75">
      <c r="A19" s="89"/>
      <c r="B19" s="83" t="s">
        <v>342</v>
      </c>
      <c r="C19" s="88" t="s">
        <v>343</v>
      </c>
      <c r="D19" s="90" t="s">
        <v>344</v>
      </c>
      <c r="E19" s="86">
        <v>0</v>
      </c>
    </row>
    <row r="20" spans="1:5" ht="15">
      <c r="A20" s="80"/>
      <c r="B20" s="91" t="s">
        <v>345</v>
      </c>
      <c r="C20" s="92" t="s">
        <v>346</v>
      </c>
      <c r="D20" s="93"/>
      <c r="E20" s="94">
        <f>(((1+E12+E13+E14)*(1+E15)*(1+E16))/(1-E17-E18-E19))-1</f>
        <v>0.22995409986148085</v>
      </c>
    </row>
    <row r="21" spans="1:5" ht="14.25">
      <c r="A21" s="80"/>
      <c r="B21" s="80"/>
      <c r="C21" s="80"/>
      <c r="D21" s="80"/>
      <c r="E21" s="95"/>
    </row>
    <row r="22" spans="1:5" ht="14.25">
      <c r="A22" s="80"/>
      <c r="B22" s="80"/>
      <c r="C22" s="80"/>
      <c r="D22" s="80"/>
      <c r="E22" s="95"/>
    </row>
    <row r="23" spans="1:5" ht="14.25">
      <c r="A23" s="148" t="s">
        <v>347</v>
      </c>
      <c r="B23" s="148"/>
      <c r="C23" s="148"/>
      <c r="D23" s="148"/>
      <c r="E23" s="148"/>
    </row>
    <row r="24" ht="14.25">
      <c r="E24" s="76"/>
    </row>
    <row r="25" spans="1:7" ht="15">
      <c r="A25" s="105">
        <f>ORÇAMENTO!B89</f>
        <v>0</v>
      </c>
      <c r="B25" s="105"/>
      <c r="C25" s="105"/>
      <c r="D25" s="105"/>
      <c r="E25" s="105"/>
      <c r="F25" s="64"/>
      <c r="G25" s="64"/>
    </row>
    <row r="26" spans="1:7" ht="14.25">
      <c r="A26" s="2"/>
      <c r="B26" s="2"/>
      <c r="C26" s="3"/>
      <c r="D26" s="19"/>
      <c r="E26" s="4"/>
      <c r="F26" s="47"/>
      <c r="G26" s="48"/>
    </row>
    <row r="27" spans="1:7" ht="14.25">
      <c r="A27" s="2"/>
      <c r="B27" s="2"/>
      <c r="C27" s="3"/>
      <c r="D27" s="19"/>
      <c r="E27" s="4"/>
      <c r="F27" s="47"/>
      <c r="G27" s="48"/>
    </row>
    <row r="28" spans="1:7" ht="14.25">
      <c r="A28" s="2"/>
      <c r="B28" s="2"/>
      <c r="C28" s="3"/>
      <c r="D28" s="19"/>
      <c r="E28" s="4"/>
      <c r="F28" s="47"/>
      <c r="G28" s="48"/>
    </row>
    <row r="29" spans="1:7" ht="16.5">
      <c r="A29" s="105" t="s">
        <v>279</v>
      </c>
      <c r="B29" s="105"/>
      <c r="C29" s="105"/>
      <c r="D29" s="105"/>
      <c r="E29" s="105"/>
      <c r="F29" s="64"/>
      <c r="G29" s="64"/>
    </row>
    <row r="30" spans="1:7" ht="15">
      <c r="A30" s="105" t="s">
        <v>280</v>
      </c>
      <c r="B30" s="105"/>
      <c r="C30" s="105"/>
      <c r="D30" s="105"/>
      <c r="E30" s="105"/>
      <c r="F30" s="64"/>
      <c r="G30" s="64"/>
    </row>
    <row r="31" spans="1:7" ht="15">
      <c r="A31" s="106" t="s">
        <v>281</v>
      </c>
      <c r="B31" s="106"/>
      <c r="C31" s="106"/>
      <c r="D31" s="106"/>
      <c r="E31" s="106"/>
      <c r="F31" s="65"/>
      <c r="G31" s="65"/>
    </row>
  </sheetData>
  <sheetProtection selectLockedCells="1" selectUnlockedCells="1"/>
  <mergeCells count="15">
    <mergeCell ref="A1:B3"/>
    <mergeCell ref="C1:E1"/>
    <mergeCell ref="C2:E2"/>
    <mergeCell ref="C3:E3"/>
    <mergeCell ref="A4:E4"/>
    <mergeCell ref="A5:D5"/>
    <mergeCell ref="A29:E29"/>
    <mergeCell ref="A30:E30"/>
    <mergeCell ref="A31:E31"/>
    <mergeCell ref="A6:D6"/>
    <mergeCell ref="B10:B11"/>
    <mergeCell ref="C10:C11"/>
    <mergeCell ref="D10:D11"/>
    <mergeCell ref="A23:E23"/>
    <mergeCell ref="A25:E25"/>
  </mergeCells>
  <printOptions horizontalCentered="1"/>
  <pageMargins left="0.5118055555555555" right="0.5118055555555555" top="0.9840277777777777" bottom="0.7875" header="0.5118055555555555" footer="0.5118055555555555"/>
  <pageSetup horizontalDpi="300" verticalDpi="300" orientation="portrait" paperSize="9" scale="115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7">
      <selection activeCell="G14" sqref="G14"/>
    </sheetView>
  </sheetViews>
  <sheetFormatPr defaultColWidth="8.796875" defaultRowHeight="14.25"/>
  <cols>
    <col min="2" max="2" width="10.09765625" style="0" customWidth="1"/>
    <col min="3" max="3" width="13.09765625" style="0" customWidth="1"/>
    <col min="4" max="4" width="12" style="0" customWidth="1"/>
    <col min="5" max="5" width="15.19921875" style="0" customWidth="1"/>
    <col min="6" max="6" width="22" style="0" customWidth="1"/>
  </cols>
  <sheetData>
    <row r="1" spans="1:6" ht="14.25">
      <c r="A1" s="156"/>
      <c r="B1" s="156"/>
      <c r="C1" s="157" t="s">
        <v>0</v>
      </c>
      <c r="D1" s="157"/>
      <c r="E1" s="157"/>
      <c r="F1" s="157"/>
    </row>
    <row r="2" spans="1:6" ht="14.25">
      <c r="A2" s="156"/>
      <c r="B2" s="156"/>
      <c r="C2" s="158" t="s">
        <v>1</v>
      </c>
      <c r="D2" s="158"/>
      <c r="E2" s="158"/>
      <c r="F2" s="158"/>
    </row>
    <row r="3" spans="1:6" ht="14.25">
      <c r="A3" s="156"/>
      <c r="B3" s="156"/>
      <c r="C3" s="159" t="str">
        <f>'[3]ORÇAMENTO'!C3</f>
        <v>Obra: Reforma vestiário San Francisco e iluminação do Campo</v>
      </c>
      <c r="D3" s="159"/>
      <c r="E3" s="159"/>
      <c r="F3" s="159"/>
    </row>
    <row r="4" spans="1:6" ht="14.25">
      <c r="A4" s="156"/>
      <c r="B4" s="156"/>
      <c r="C4" s="159"/>
      <c r="D4" s="159"/>
      <c r="E4" s="159"/>
      <c r="F4" s="159"/>
    </row>
    <row r="5" spans="1:6" ht="21" customHeight="1">
      <c r="A5" s="156"/>
      <c r="B5" s="156"/>
      <c r="C5" s="160" t="s">
        <v>358</v>
      </c>
      <c r="D5" s="160"/>
      <c r="E5" s="160"/>
      <c r="F5" s="160"/>
    </row>
    <row r="6" spans="1:6" ht="14.25">
      <c r="A6" s="98"/>
      <c r="B6" s="98"/>
      <c r="C6" s="99"/>
      <c r="D6" s="99"/>
      <c r="E6" s="99"/>
      <c r="F6" s="99"/>
    </row>
    <row r="7" spans="1:6" ht="15">
      <c r="A7" s="161" t="s">
        <v>348</v>
      </c>
      <c r="B7" s="161"/>
      <c r="C7" s="161"/>
      <c r="D7" s="161"/>
      <c r="E7" s="161"/>
      <c r="F7" s="161"/>
    </row>
    <row r="8" spans="1:6" ht="14.25">
      <c r="A8" s="153"/>
      <c r="B8" s="153"/>
      <c r="C8" s="153"/>
      <c r="D8" s="153"/>
      <c r="E8" s="153"/>
      <c r="F8" s="153"/>
    </row>
    <row r="9" spans="1:6" ht="15">
      <c r="A9" s="154" t="s">
        <v>7</v>
      </c>
      <c r="B9" s="154"/>
      <c r="C9" s="154"/>
      <c r="D9" s="100" t="s">
        <v>349</v>
      </c>
      <c r="E9" s="100" t="s">
        <v>350</v>
      </c>
      <c r="F9" s="100" t="s">
        <v>351</v>
      </c>
    </row>
    <row r="10" spans="1:6" ht="29.25" customHeight="1">
      <c r="A10" s="155" t="s">
        <v>352</v>
      </c>
      <c r="B10" s="155"/>
      <c r="C10" s="155"/>
      <c r="D10" s="101" t="s">
        <v>353</v>
      </c>
      <c r="E10" s="102">
        <f>ORÇAMENTO!F67</f>
        <v>430.74</v>
      </c>
      <c r="F10" s="103">
        <f>0.5*E10</f>
        <v>215.37</v>
      </c>
    </row>
    <row r="11" spans="1:6" ht="42" customHeight="1">
      <c r="A11" s="155" t="s">
        <v>355</v>
      </c>
      <c r="B11" s="155"/>
      <c r="C11" s="155"/>
      <c r="D11" s="104" t="s">
        <v>354</v>
      </c>
      <c r="E11" s="102">
        <f>ORÇAMENTO!F16+ORÇAMENTO!F22+ORÇAMENTO!F24+ORÇAMENTO!F62</f>
        <v>1230</v>
      </c>
      <c r="F11" s="103">
        <f>0.5*E11</f>
        <v>615</v>
      </c>
    </row>
  </sheetData>
  <sheetProtection/>
  <mergeCells count="10">
    <mergeCell ref="A8:F8"/>
    <mergeCell ref="A9:C9"/>
    <mergeCell ref="A10:C10"/>
    <mergeCell ref="A11:C11"/>
    <mergeCell ref="A1:B5"/>
    <mergeCell ref="C1:F1"/>
    <mergeCell ref="C2:F2"/>
    <mergeCell ref="C3:F4"/>
    <mergeCell ref="C5:F5"/>
    <mergeCell ref="A7:F7"/>
  </mergeCells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2715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Antonio Elias de Almeida</dc:creator>
  <cp:keywords/>
  <dc:description/>
  <cp:lastModifiedBy>Adriana Stocco</cp:lastModifiedBy>
  <cp:lastPrinted>2023-12-13T17:10:27Z</cp:lastPrinted>
  <dcterms:created xsi:type="dcterms:W3CDTF">2019-05-06T10:56:04Z</dcterms:created>
  <dcterms:modified xsi:type="dcterms:W3CDTF">2023-12-21T11:17:14Z</dcterms:modified>
  <cp:category/>
  <cp:version/>
  <cp:contentType/>
  <cp:contentStatus/>
  <cp:revision>589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