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Editais\2023\Concorrência Pública 2023\CP 08-2023 - Muro escolas\CP 08-2023 - II\"/>
    </mc:Choice>
  </mc:AlternateContent>
  <xr:revisionPtr revIDLastSave="0" documentId="13_ncr:1_{DD80A48D-54CF-4DC5-B6B2-7C34C6A116DC}" xr6:coauthVersionLast="47" xr6:coauthVersionMax="47" xr10:uidLastSave="{00000000-0000-0000-0000-000000000000}"/>
  <bookViews>
    <workbookView xWindow="-120" yWindow="-120" windowWidth="24240" windowHeight="13140" tabRatio="786" activeTab="5" xr2:uid="{00000000-000D-0000-FFFF-FFFF00000000}"/>
  </bookViews>
  <sheets>
    <sheet name="Orçamento" sheetId="1" r:id="rId1"/>
    <sheet name="Cronograma_Suzelei" sheetId="2" r:id="rId2"/>
    <sheet name="Cronograma_Curió" sheetId="3" r:id="rId3"/>
    <sheet name="Cronograma_Nazareth" sheetId="4" r:id="rId4"/>
    <sheet name="Cronograma_Tomazini" sheetId="6" r:id="rId5"/>
    <sheet name="Cronograma_Maria Salles" sheetId="5" r:id="rId6"/>
    <sheet name="BDI" sheetId="7" r:id="rId7"/>
  </sheets>
  <calcPr calcId="181029"/>
</workbook>
</file>

<file path=xl/calcChain.xml><?xml version="1.0" encoding="utf-8"?>
<calcChain xmlns="http://schemas.openxmlformats.org/spreadsheetml/2006/main">
  <c r="A2" i="7" l="1"/>
  <c r="A29" i="6"/>
  <c r="B19" i="6"/>
  <c r="B16" i="6"/>
  <c r="B13" i="6"/>
  <c r="B10" i="6"/>
  <c r="B7" i="6"/>
  <c r="C3" i="6"/>
  <c r="A29" i="5"/>
  <c r="B19" i="5"/>
  <c r="B16" i="5"/>
  <c r="B13" i="5"/>
  <c r="B10" i="5"/>
  <c r="B7" i="5"/>
  <c r="C3" i="5"/>
  <c r="A26" i="4"/>
  <c r="B16" i="4"/>
  <c r="B13" i="4"/>
  <c r="B10" i="4"/>
  <c r="B7" i="4"/>
  <c r="C3" i="4"/>
  <c r="A29" i="3"/>
  <c r="B19" i="3"/>
  <c r="B16" i="3"/>
  <c r="B13" i="3"/>
  <c r="B10" i="3"/>
  <c r="B7" i="3"/>
  <c r="C3" i="3"/>
  <c r="A29" i="2"/>
  <c r="A25" i="7" s="1"/>
  <c r="B19" i="2"/>
  <c r="B16" i="2"/>
  <c r="B13" i="2"/>
  <c r="B10" i="2"/>
  <c r="B7" i="2"/>
  <c r="C3" i="2"/>
  <c r="E20" i="7"/>
  <c r="H110" i="1"/>
  <c r="I110" i="1" s="1"/>
  <c r="I109" i="1" s="1"/>
  <c r="C21" i="6" s="1"/>
  <c r="H107" i="1"/>
  <c r="I107" i="1" s="1"/>
  <c r="I106" i="1" s="1"/>
  <c r="C18" i="6" s="1"/>
  <c r="H104" i="1"/>
  <c r="I104" i="1" s="1"/>
  <c r="H103" i="1"/>
  <c r="I103" i="1" s="1"/>
  <c r="H102" i="1"/>
  <c r="I102" i="1" s="1"/>
  <c r="H99" i="1"/>
  <c r="I99" i="1" s="1"/>
  <c r="I98" i="1" s="1"/>
  <c r="H96" i="1"/>
  <c r="I96" i="1" s="1"/>
  <c r="H95" i="1"/>
  <c r="I95" i="1" s="1"/>
  <c r="H91" i="1"/>
  <c r="I91" i="1" s="1"/>
  <c r="I90" i="1" s="1"/>
  <c r="H134" i="1"/>
  <c r="I134" i="1" s="1"/>
  <c r="I133" i="1" s="1"/>
  <c r="C21" i="5" s="1"/>
  <c r="H131" i="1"/>
  <c r="I131" i="1" s="1"/>
  <c r="H130" i="1"/>
  <c r="I130" i="1" s="1"/>
  <c r="H127" i="1"/>
  <c r="I127" i="1" s="1"/>
  <c r="H126" i="1"/>
  <c r="I126" i="1" s="1"/>
  <c r="H125" i="1"/>
  <c r="I125" i="1" s="1"/>
  <c r="H122" i="1"/>
  <c r="I122" i="1" s="1"/>
  <c r="I121" i="1" s="1"/>
  <c r="C12" i="5" s="1"/>
  <c r="H119" i="1"/>
  <c r="I119" i="1" s="1"/>
  <c r="I118" i="1" s="1"/>
  <c r="H82" i="1"/>
  <c r="I82" i="1" s="1"/>
  <c r="I81" i="1" s="1"/>
  <c r="C18" i="4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1" i="1"/>
  <c r="I71" i="1" s="1"/>
  <c r="I70" i="1" s="1"/>
  <c r="C12" i="4" s="1"/>
  <c r="H68" i="1"/>
  <c r="I68" i="1" s="1"/>
  <c r="I67" i="1" s="1"/>
  <c r="H59" i="1"/>
  <c r="I59" i="1" s="1"/>
  <c r="I58" i="1" s="1"/>
  <c r="C21" i="3" s="1"/>
  <c r="H56" i="1"/>
  <c r="I56" i="1" s="1"/>
  <c r="H55" i="1"/>
  <c r="I55" i="1" s="1"/>
  <c r="H52" i="1"/>
  <c r="I52" i="1" s="1"/>
  <c r="H51" i="1"/>
  <c r="I51" i="1" s="1"/>
  <c r="H50" i="1"/>
  <c r="F50" i="1"/>
  <c r="H47" i="1"/>
  <c r="I47" i="1" s="1"/>
  <c r="I46" i="1" s="1"/>
  <c r="H44" i="1"/>
  <c r="I44" i="1" s="1"/>
  <c r="I43" i="1" s="1"/>
  <c r="H40" i="1"/>
  <c r="I40" i="1" s="1"/>
  <c r="I39" i="1" s="1"/>
  <c r="H31" i="1"/>
  <c r="I31" i="1" s="1"/>
  <c r="I30" i="1" s="1"/>
  <c r="C21" i="2" s="1"/>
  <c r="H28" i="1"/>
  <c r="I28" i="1" s="1"/>
  <c r="I27" i="1" s="1"/>
  <c r="C18" i="2" s="1"/>
  <c r="H25" i="1"/>
  <c r="I25" i="1" s="1"/>
  <c r="H24" i="1"/>
  <c r="I24" i="1" s="1"/>
  <c r="H23" i="1"/>
  <c r="I23" i="1" s="1"/>
  <c r="H22" i="1"/>
  <c r="I22" i="1" s="1"/>
  <c r="H19" i="1"/>
  <c r="F19" i="1"/>
  <c r="H16" i="1"/>
  <c r="I16" i="1" s="1"/>
  <c r="H15" i="1"/>
  <c r="I15" i="1" s="1"/>
  <c r="H11" i="1"/>
  <c r="I11" i="1" s="1"/>
  <c r="I10" i="1" s="1"/>
  <c r="I42" i="1" l="1"/>
  <c r="C12" i="3" s="1"/>
  <c r="I50" i="1"/>
  <c r="I73" i="1"/>
  <c r="C15" i="4" s="1"/>
  <c r="D15" i="4" s="1"/>
  <c r="I19" i="1"/>
  <c r="I18" i="1" s="1"/>
  <c r="I94" i="1"/>
  <c r="I93" i="1" s="1"/>
  <c r="C12" i="6" s="1"/>
  <c r="D12" i="6" s="1"/>
  <c r="E12" i="6" s="1"/>
  <c r="I101" i="1"/>
  <c r="C15" i="6" s="1"/>
  <c r="E15" i="6" s="1"/>
  <c r="I14" i="1"/>
  <c r="I21" i="1"/>
  <c r="C15" i="2" s="1"/>
  <c r="E15" i="2" s="1"/>
  <c r="I54" i="1"/>
  <c r="C18" i="3" s="1"/>
  <c r="E18" i="3" s="1"/>
  <c r="D21" i="2"/>
  <c r="E21" i="2"/>
  <c r="D12" i="5"/>
  <c r="E12" i="5" s="1"/>
  <c r="E21" i="3"/>
  <c r="D21" i="3"/>
  <c r="E21" i="5"/>
  <c r="D21" i="5"/>
  <c r="E18" i="2"/>
  <c r="D18" i="2"/>
  <c r="C9" i="3"/>
  <c r="C9" i="4"/>
  <c r="E18" i="4"/>
  <c r="D18" i="4"/>
  <c r="I124" i="1"/>
  <c r="C15" i="5" s="1"/>
  <c r="I129" i="1"/>
  <c r="C18" i="5" s="1"/>
  <c r="D12" i="3"/>
  <c r="E12" i="3" s="1"/>
  <c r="E18" i="6"/>
  <c r="D18" i="6"/>
  <c r="C9" i="2"/>
  <c r="I49" i="1"/>
  <c r="C15" i="3" s="1"/>
  <c r="E12" i="4"/>
  <c r="D12" i="4"/>
  <c r="C9" i="5"/>
  <c r="C9" i="6"/>
  <c r="E21" i="6"/>
  <c r="D21" i="6"/>
  <c r="D15" i="2" l="1"/>
  <c r="D18" i="3"/>
  <c r="E15" i="4"/>
  <c r="E21" i="4" s="1"/>
  <c r="I84" i="1"/>
  <c r="C20" i="4" s="1"/>
  <c r="C13" i="4" s="1"/>
  <c r="I112" i="1"/>
  <c r="C23" i="6" s="1"/>
  <c r="C10" i="6" s="1"/>
  <c r="D15" i="6"/>
  <c r="I136" i="1"/>
  <c r="C23" i="5" s="1"/>
  <c r="C10" i="5" s="1"/>
  <c r="C10" i="4"/>
  <c r="I13" i="1"/>
  <c r="I61" i="1"/>
  <c r="C23" i="3" s="1"/>
  <c r="C19" i="3" s="1"/>
  <c r="E9" i="4"/>
  <c r="D9" i="4"/>
  <c r="D21" i="4" s="1"/>
  <c r="E9" i="5"/>
  <c r="D9" i="5"/>
  <c r="E15" i="3"/>
  <c r="D15" i="3"/>
  <c r="E9" i="3"/>
  <c r="D9" i="3"/>
  <c r="C19" i="5"/>
  <c r="E18" i="5"/>
  <c r="D18" i="5"/>
  <c r="E9" i="6"/>
  <c r="E24" i="6" s="1"/>
  <c r="D9" i="6"/>
  <c r="D9" i="2"/>
  <c r="E9" i="2"/>
  <c r="D15" i="5"/>
  <c r="E15" i="5"/>
  <c r="C13" i="5" l="1"/>
  <c r="C16" i="5"/>
  <c r="D24" i="3"/>
  <c r="D25" i="3" s="1"/>
  <c r="C13" i="3"/>
  <c r="D24" i="6"/>
  <c r="D26" i="6" s="1"/>
  <c r="D27" i="6" s="1"/>
  <c r="C10" i="3"/>
  <c r="C7" i="4"/>
  <c r="C7" i="5"/>
  <c r="C16" i="4"/>
  <c r="C13" i="6"/>
  <c r="C19" i="6"/>
  <c r="C7" i="6"/>
  <c r="C16" i="6"/>
  <c r="D24" i="5"/>
  <c r="D25" i="5" s="1"/>
  <c r="C16" i="3"/>
  <c r="C7" i="3"/>
  <c r="E24" i="3"/>
  <c r="C12" i="2"/>
  <c r="D12" i="2" s="1"/>
  <c r="E12" i="2" s="1"/>
  <c r="E24" i="2" s="1"/>
  <c r="I33" i="1"/>
  <c r="E24" i="5"/>
  <c r="E26" i="5" s="1"/>
  <c r="E26" i="6"/>
  <c r="D22" i="4"/>
  <c r="E22" i="4" s="1"/>
  <c r="D23" i="4"/>
  <c r="D24" i="4" s="1"/>
  <c r="D26" i="5"/>
  <c r="D27" i="5" s="1"/>
  <c r="E23" i="4"/>
  <c r="D26" i="3" l="1"/>
  <c r="D27" i="3" s="1"/>
  <c r="E27" i="6"/>
  <c r="D25" i="6"/>
  <c r="E25" i="6" s="1"/>
  <c r="E25" i="5"/>
  <c r="E25" i="3"/>
  <c r="D24" i="2"/>
  <c r="D25" i="2" s="1"/>
  <c r="E25" i="2" s="1"/>
  <c r="C23" i="2"/>
  <c r="E26" i="3"/>
  <c r="E24" i="4"/>
  <c r="E27" i="5"/>
  <c r="E27" i="3" l="1"/>
  <c r="C13" i="2"/>
  <c r="C7" i="2"/>
  <c r="C16" i="2"/>
  <c r="C19" i="2"/>
  <c r="C10" i="2"/>
  <c r="D26" i="2"/>
  <c r="D27" i="2" s="1"/>
  <c r="E26" i="2"/>
  <c r="E27" i="2" l="1"/>
</calcChain>
</file>

<file path=xl/sharedStrings.xml><?xml version="1.0" encoding="utf-8"?>
<sst xmlns="http://schemas.openxmlformats.org/spreadsheetml/2006/main" count="502" uniqueCount="182">
  <si>
    <r>
      <t xml:space="preserve">OBJETO: </t>
    </r>
    <r>
      <rPr>
        <sz val="11"/>
        <color theme="1"/>
        <rFont val="Arial"/>
        <family val="2"/>
      </rPr>
      <t>CONTRATAÇÃO DE EMPRESA ESPECIALIZADA PARA EXECUÇÃO DE MUROS DE ALVENARIA COM INFRAESTRUTURA EM CONCRETO ARMADO PARA UNIDADES ESCOLARES</t>
    </r>
  </si>
  <si>
    <t>Rua Senador Paulo Abreu, nº. 737, CEP 13.255-518 / R. José Felizardo Rodrigues, nº.78, CEP 13251-130</t>
  </si>
  <si>
    <t>FDE 07/2023   PMSP 07/2023</t>
  </si>
  <si>
    <t>CEMEI “Prof.ª. Suzelei Marli Marques Matteuzzo”</t>
  </si>
  <si>
    <t>ITEM</t>
  </si>
  <si>
    <t>FONTE</t>
  </si>
  <si>
    <t>CÓDIGO</t>
  </si>
  <si>
    <t>Serviço</t>
  </si>
  <si>
    <t>unid.</t>
  </si>
  <si>
    <t>QUANT.</t>
  </si>
  <si>
    <t>VALOR</t>
  </si>
  <si>
    <t>BDI</t>
  </si>
  <si>
    <t>Valores Parciais dos Serviços do Lote 01:</t>
  </si>
  <si>
    <t>Memoria de Calculo</t>
  </si>
  <si>
    <t>1.0</t>
  </si>
  <si>
    <t>SERVIÇOS PRELIMINARES</t>
  </si>
  <si>
    <t>1.1</t>
  </si>
  <si>
    <t>FDE</t>
  </si>
  <si>
    <t>16.06.078</t>
  </si>
  <si>
    <t>Fornecimento e instalação de placa de identificação de obra incluso suporte estrutura de madeira.</t>
  </si>
  <si>
    <t>m²</t>
  </si>
  <si>
    <t>Conforme arte padrão fornecida pela Secretaria de Educação</t>
  </si>
  <si>
    <t>2.0</t>
  </si>
  <si>
    <t>DEMOLIÇÕES</t>
  </si>
  <si>
    <t>2.1</t>
  </si>
  <si>
    <t>ALVENARIA E REVESTIMENTOS</t>
  </si>
  <si>
    <t>2.1.1</t>
  </si>
  <si>
    <t>PMSP EDIF</t>
  </si>
  <si>
    <t>Demolição de alvenaria em geral (tijolos ou blocos)</t>
  </si>
  <si>
    <t>m³</t>
  </si>
  <si>
    <t>CEMEI Suzelei: 40,00 x 2,85 x 0,19 = 21,66 m³</t>
  </si>
  <si>
    <t>2.1.2</t>
  </si>
  <si>
    <t>Demolição manual de concreto simples</t>
  </si>
  <si>
    <t>Canaleta: 35,00 x 0,76 x 0,06 = 1,60 m³</t>
  </si>
  <si>
    <t>2.2</t>
  </si>
  <si>
    <t>TRANSPORTE E DESCARTE DE ENTULHO</t>
  </si>
  <si>
    <t>2.2.1</t>
  </si>
  <si>
    <t>Remoção de entulho com caçamba metálica, inclusive carga manual e descarga em bota-fora</t>
  </si>
  <si>
    <t>Estimativa de entulho</t>
  </si>
  <si>
    <t>3.0</t>
  </si>
  <si>
    <t>INFRAESTRUTURA, ALVENARIA E VEDAÇÃO</t>
  </si>
  <si>
    <t>3.1</t>
  </si>
  <si>
    <t>02.01.001</t>
  </si>
  <si>
    <t>Escavacao manual - profundidade ate 1.80 m</t>
  </si>
  <si>
    <t>Escavação para brocas: 0,30 x 0,30 x 1,5 x 24 = 3,24 m³
Escavação para baldrame: 0,30 x 0,50 x 60 = 9,00 m³</t>
  </si>
  <si>
    <t>3.2</t>
  </si>
  <si>
    <t>Carga mecanizada e remoção de terra, inclusive transporte até 1km</t>
  </si>
  <si>
    <t>Estimado o transporte de 12,24 m³</t>
  </si>
  <si>
    <t>3.3</t>
  </si>
  <si>
    <t>16.01.014</t>
  </si>
  <si>
    <t>Fd-14 fechamento de divisa/bloco de concreto/ s/revest. h=185cm/broca</t>
  </si>
  <si>
    <t>m</t>
  </si>
  <si>
    <t>Muro da fachada, nas medidas: 50,00 m
Muro lateral, nas medidas: 10,00 m</t>
  </si>
  <si>
    <t>3.4</t>
  </si>
  <si>
    <t>16.01.058</t>
  </si>
  <si>
    <t>Gradil eletrofundido galv. com pintura eletrostatica 62x132mm barra 25x2mm</t>
  </si>
  <si>
    <t>Sobre muro da fachada, nas medidas: 50,00 x 1,00 = 50,00 m²</t>
  </si>
  <si>
    <t>4.0</t>
  </si>
  <si>
    <t>SISTEMA DE DRENAGEM</t>
  </si>
  <si>
    <t>4.1</t>
  </si>
  <si>
    <t>16.05.032</t>
  </si>
  <si>
    <t>Ca-22 canaleta de aguas pluviais em concreto (30cm)</t>
  </si>
  <si>
    <t>Faceando o muro da fachada: 35,00 m</t>
  </si>
  <si>
    <t>6.0</t>
  </si>
  <si>
    <t>SERVIÇOS COMPLEMENTARES</t>
  </si>
  <si>
    <t>5.1</t>
  </si>
  <si>
    <t>Limpeza geral da obra</t>
  </si>
  <si>
    <t>Perímetro do muro</t>
  </si>
  <si>
    <t>VALOR GLOBAL DOS SERVIÇOS DO LOTE 01</t>
  </si>
  <si>
    <t>CEMEI “Curió”</t>
  </si>
  <si>
    <t>Valores Parciais dos Serviços do Lote 02:</t>
  </si>
  <si>
    <t>CEMEI Curió: 61,00 x 2,85 x 0,19 = 33,03 m³</t>
  </si>
  <si>
    <t>Escavação para brocas: 0,30 x 0,30 x 1,5 x 39 = 5,27 m³
Escavação para baldrame: 0,30 x 0,50 x 97 = 19,82 m³</t>
  </si>
  <si>
    <t>16.01.016</t>
  </si>
  <si>
    <t>Fd-16 fechamento divisa/bl concreto/revest chapisco fino h=235cm/broca</t>
  </si>
  <si>
    <t>Muro: 115,00 m</t>
  </si>
  <si>
    <t>Ca-22 canaleta de águas pluviais em concreto (30cm)</t>
  </si>
  <si>
    <t>Faceando o muro: 115,00 m</t>
  </si>
  <si>
    <t>4.2</t>
  </si>
  <si>
    <t>08.09.018</t>
  </si>
  <si>
    <t>Tubo pvc normal "sn" junta elástica dn 100 incl conexões</t>
  </si>
  <si>
    <t>Quantidade estimada</t>
  </si>
  <si>
    <t>VALOR GLOBAL DOS SERVIÇOS DO LOTE 02</t>
  </si>
  <si>
    <t>EMEB “Prof.a Nazareth Rangel de Siqueira Barbosa”</t>
  </si>
  <si>
    <t>Valores Parciais dos Serviços do Lote 03:</t>
  </si>
  <si>
    <t>04.01.051</t>
  </si>
  <si>
    <t>Alvenaria auto-portante: bloco concreto estrutural de 19x19x39cm classe b</t>
  </si>
  <si>
    <t>Muro: 50,00 x 2,50 = 125,00 m²</t>
  </si>
  <si>
    <t>Faceando o muro: 50,00 m</t>
  </si>
  <si>
    <t>4.3</t>
  </si>
  <si>
    <t>16.05.070</t>
  </si>
  <si>
    <t>Caixa de alvenaria - escavacao manual com apiloamento do fundo</t>
  </si>
  <si>
    <t>M3</t>
  </si>
  <si>
    <t>Caixa de 1,00 x 1,00 x 1,50</t>
  </si>
  <si>
    <t>4.4</t>
  </si>
  <si>
    <t>16.05.071</t>
  </si>
  <si>
    <t>Caixa de alvenaria - lastro de concreto</t>
  </si>
  <si>
    <t>4.5</t>
  </si>
  <si>
    <t>16.05.072</t>
  </si>
  <si>
    <t>Caixa de alvenaria - parede de 1/2 tijolo revestido</t>
  </si>
  <si>
    <t>M2</t>
  </si>
  <si>
    <t>4.6</t>
  </si>
  <si>
    <t>16.05.074</t>
  </si>
  <si>
    <t>Caixa de alvenaria - tampa de concreto</t>
  </si>
  <si>
    <t>Tampa de 1,00 x 1,00</t>
  </si>
  <si>
    <t>VALOR GLOBAL DOS SERVIÇOS DO LOTE 03</t>
  </si>
  <si>
    <t>EMEB “Prof.a Maria Salles de Souza”</t>
  </si>
  <si>
    <t>Valores Parciais dos Serviços do Lote 04:</t>
  </si>
  <si>
    <t>1.1.1</t>
  </si>
  <si>
    <t>Escavação manual - profundidade ate 1.80 m</t>
  </si>
  <si>
    <t>Escavação para brocas: 0,30 x 0,30 x 1,5 x 20,00 = 2,70 m³
Escavação para baldrame: 0,30 x 0,50 x 49 = 7,35 m³</t>
  </si>
  <si>
    <t>Muro: 49,00 m</t>
  </si>
  <si>
    <t>5.0</t>
  </si>
  <si>
    <t>SERRALHERIA</t>
  </si>
  <si>
    <t>06.02.060</t>
  </si>
  <si>
    <t>Pt-38 portão em gradil eletrofundido 3,45 x 2,30</t>
  </si>
  <si>
    <t>06.02.061</t>
  </si>
  <si>
    <t>Pt-39 portão em gradil eletrofundido 1,65 x 2,30</t>
  </si>
  <si>
    <t>VALOR GLOBAL DOS SERVIÇOS DO LOTE 04</t>
  </si>
  <si>
    <t>EMEB “Prof.a Maria Aparecida Tomazini”</t>
  </si>
  <si>
    <t>Valores Parciais dos Serviços do Lote 05:</t>
  </si>
  <si>
    <t>Muro existente: 100,00 x 1,00 x 0,19 m³</t>
  </si>
  <si>
    <t>Retirada de cerca de tela galvanizada e respectivos mourões (fc 04/05)</t>
  </si>
  <si>
    <t>M</t>
  </si>
  <si>
    <t>Alambrado existente: 100,00 m</t>
  </si>
  <si>
    <t>Escavação para brocas: 0,30 x 0,30 x 1,5 x 33,00 = 4,45 m³
Escavação para baldrame: 0,30 x 0,50 x 100,00 = 15,00 m³</t>
  </si>
  <si>
    <t>Estimado o transporte de 19,45 m³</t>
  </si>
  <si>
    <t>Muro: 100,00 m</t>
  </si>
  <si>
    <t>16.05.036</t>
  </si>
  <si>
    <t>Canaleta de concreto 1/2 cana dn 30cm p/ aguas pluviais</t>
  </si>
  <si>
    <t>Faceando o muro: 100,00 m</t>
  </si>
  <si>
    <t>VALOR GLOBAL DOS SERVIÇOS DO LOTE 05</t>
  </si>
  <si>
    <t>Itatiba, 17 outubro de 2023</t>
  </si>
  <si>
    <t>Departamento de Obras Escolares</t>
  </si>
  <si>
    <t>Secretaria de Educação</t>
  </si>
  <si>
    <t>CRONOGRAMA FÍSICO / FINANCEIRO</t>
  </si>
  <si>
    <t>DISCRIMINAÇÃO</t>
  </si>
  <si>
    <t>TOTAL DO ITEM</t>
  </si>
  <si>
    <t>Primeiro</t>
  </si>
  <si>
    <t>Segundo</t>
  </si>
  <si>
    <t>( % / R$ )</t>
  </si>
  <si>
    <t>Mês</t>
  </si>
  <si>
    <t>TOTAL GERAL:</t>
  </si>
  <si>
    <t>DESEMBOLSO TOTAL DO MÊS (R$):</t>
  </si>
  <si>
    <t>MENSAL</t>
  </si>
  <si>
    <t>ACUM.</t>
  </si>
  <si>
    <t>PERCENTUAL:</t>
  </si>
  <si>
    <t>DECOMPOSIÇÃO DE BDI</t>
  </si>
  <si>
    <t>Conforme legislação tributária municipal, definir estimativa de percentual da base de cálculo para o ISS:</t>
  </si>
  <si>
    <t>Sobre a base de cálculo, definir a respectiva alíquota do ISS (entre 2% e 5%):</t>
  </si>
  <si>
    <t>DETALHAMENTO DO BDI</t>
  </si>
  <si>
    <t>Item</t>
  </si>
  <si>
    <t>Descrição dos Serviços</t>
  </si>
  <si>
    <t>Siglas</t>
  </si>
  <si>
    <t>%</t>
  </si>
  <si>
    <t>SEM DESONERAÇÃO</t>
  </si>
  <si>
    <t>Administração Central</t>
  </si>
  <si>
    <t>AC</t>
  </si>
  <si>
    <t>1.2</t>
  </si>
  <si>
    <t>Seguro e Garantias</t>
  </si>
  <si>
    <t>SG</t>
  </si>
  <si>
    <t>1.3</t>
  </si>
  <si>
    <t>Risco</t>
  </si>
  <si>
    <t>R</t>
  </si>
  <si>
    <t>1.4</t>
  </si>
  <si>
    <t>Despesas Financeiras</t>
  </si>
  <si>
    <t>DF</t>
  </si>
  <si>
    <t>1.5</t>
  </si>
  <si>
    <t>Lucro</t>
  </si>
  <si>
    <t>L</t>
  </si>
  <si>
    <t>1.6</t>
  </si>
  <si>
    <t>Tributos (Impostos COFINS 3% e PIS 0,65%)</t>
  </si>
  <si>
    <t>CP</t>
  </si>
  <si>
    <t>1.7</t>
  </si>
  <si>
    <t>Tributos (ISS)</t>
  </si>
  <si>
    <t>ISS</t>
  </si>
  <si>
    <t>1.8</t>
  </si>
  <si>
    <t>Tributos (Contribuição Previdenciária de Receita Bruta)</t>
  </si>
  <si>
    <t>CPRB</t>
  </si>
  <si>
    <t>1.9</t>
  </si>
  <si>
    <t>BDI CALCULADO</t>
  </si>
  <si>
    <t>BDI CALCULADO CONFORME ACÓRDÃO Nº 2369/2011 – TCU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</si>
</sst>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R$-416]&quot; &quot;#,##0.00;[Red]&quot;-&quot;[$R$-416]&quot; &quot;#,##0.00"/>
    <numFmt numFmtId="165" formatCode="00"/>
    <numFmt numFmtId="166" formatCode="#,##0.00;[Red]#,##0.00"/>
    <numFmt numFmtId="167" formatCode="#,##0.00;&quot;-&quot;#,##0.00"/>
    <numFmt numFmtId="168" formatCode="&quot; &quot;#,##0.00&quot; &quot;;&quot;-&quot;#,##0.00&quot; &quot;;&quot;-&quot;00&quot; &quot;;&quot; &quot;@&quot; &quot;"/>
    <numFmt numFmtId="169" formatCode="&quot; &quot;#,##0.00&quot; &quot;;&quot;-&quot;#,##0.00&quot; &quot;;&quot; &quot;&quot;-&quot;#&quot; &quot;;&quot; &quot;@&quot; &quot;"/>
  </numFmts>
  <fonts count="49">
    <font>
      <sz val="10"/>
      <color theme="1"/>
      <name val="Liberation Sans"/>
    </font>
    <font>
      <sz val="10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rgb="FF000000"/>
      <name val="Liberation Sans"/>
    </font>
    <font>
      <b/>
      <sz val="10"/>
      <color theme="1"/>
      <name val="Arial2"/>
    </font>
    <font>
      <b/>
      <sz val="12"/>
      <color theme="1"/>
      <name val="Arial2"/>
    </font>
    <font>
      <sz val="11"/>
      <color theme="1"/>
      <name val="Arial"/>
      <family val="2"/>
    </font>
    <font>
      <sz val="10"/>
      <color rgb="FF000000"/>
      <name val="Arial2"/>
    </font>
    <font>
      <b/>
      <sz val="9"/>
      <color rgb="FF000000"/>
      <name val="Arial2"/>
    </font>
    <font>
      <b/>
      <sz val="12"/>
      <color theme="1"/>
      <name val="Liberation Sans"/>
    </font>
    <font>
      <b/>
      <sz val="10"/>
      <color rgb="FF000000"/>
      <name val="Arial2"/>
    </font>
    <font>
      <sz val="10"/>
      <color theme="1"/>
      <name val="Arial2"/>
    </font>
    <font>
      <sz val="10"/>
      <color theme="1"/>
      <name val="Arial3"/>
    </font>
    <font>
      <sz val="11"/>
      <color theme="1"/>
      <name val="Liberation Sans"/>
    </font>
    <font>
      <b/>
      <sz val="11"/>
      <color theme="1"/>
      <name val="Liberation Sans"/>
    </font>
    <font>
      <b/>
      <sz val="13"/>
      <color rgb="FF000000"/>
      <name val="Arial1"/>
    </font>
    <font>
      <b/>
      <sz val="12"/>
      <color rgb="FF000000"/>
      <name val="Arial2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Arial1"/>
    </font>
    <font>
      <b/>
      <sz val="12"/>
      <color rgb="FF000000"/>
      <name val="Arial1"/>
    </font>
    <font>
      <b/>
      <sz val="8"/>
      <color rgb="FF000000"/>
      <name val="Arial1"/>
    </font>
    <font>
      <sz val="8"/>
      <color theme="1"/>
      <name val="Liberation Sans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5"/>
      <color theme="1"/>
      <name val="Liberation Sans"/>
    </font>
    <font>
      <b/>
      <sz val="10"/>
      <color theme="1"/>
      <name val="Liberation Sans"/>
    </font>
    <font>
      <b/>
      <sz val="11"/>
      <color rgb="FFFFFFFF"/>
      <name val="Calibri2"/>
    </font>
    <font>
      <sz val="11"/>
      <color rgb="FFFFFFFF"/>
      <name val="Calibri2"/>
    </font>
    <font>
      <sz val="11"/>
      <color rgb="FF000000"/>
      <name val="Calibri2"/>
    </font>
    <font>
      <b/>
      <sz val="10"/>
      <color rgb="FF000000"/>
      <name val="Arial21"/>
    </font>
    <font>
      <b/>
      <sz val="11"/>
      <color rgb="FF000000"/>
      <name val="Calibri2"/>
    </font>
    <font>
      <sz val="10"/>
      <color rgb="FF000000"/>
      <name val="Arial21"/>
    </font>
    <font>
      <b/>
      <sz val="11"/>
      <color rgb="FF000000"/>
      <name val="Calibri"/>
      <family val="2"/>
    </font>
    <font>
      <sz val="11"/>
      <color rgb="FF000000"/>
      <name val="Arial2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77BC65"/>
        <bgColor rgb="FF77BC65"/>
      </patternFill>
    </fill>
    <fill>
      <patternFill patternType="solid">
        <fgColor rgb="FFAFD095"/>
        <bgColor rgb="FFAFD095"/>
      </patternFill>
    </fill>
    <fill>
      <patternFill patternType="solid">
        <fgColor rgb="FFDDE8CB"/>
        <bgColor rgb="FFDDE8CB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461EF2"/>
        <bgColor rgb="FF461EF2"/>
      </patternFill>
    </fill>
    <fill>
      <patternFill patternType="solid">
        <fgColor rgb="FFF6F9D4"/>
        <bgColor rgb="FFF6F9D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33CC"/>
      </bottom>
      <diagonal/>
    </border>
    <border>
      <left style="thin">
        <color rgb="FF0000FF"/>
      </left>
      <right style="thin">
        <color rgb="FF0033CC"/>
      </right>
      <top style="thin">
        <color rgb="FF0033CC"/>
      </top>
      <bottom style="thin">
        <color rgb="FF0000FF"/>
      </bottom>
      <diagonal/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rgb="FF0000FF"/>
      </bottom>
      <diagonal/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rgb="FF0033CC"/>
      </bottom>
      <diagonal/>
    </border>
    <border>
      <left style="thin">
        <color rgb="FF0033CC"/>
      </left>
      <right style="thin">
        <color rgb="FF0033CC"/>
      </right>
      <top style="thin">
        <color rgb="FF0033CC"/>
      </top>
      <bottom/>
      <diagonal/>
    </border>
    <border>
      <left style="thin">
        <color rgb="FF0000FF"/>
      </left>
      <right style="thin">
        <color rgb="FF0033CC"/>
      </right>
      <top style="thin">
        <color rgb="FF0000FF"/>
      </top>
      <bottom style="thin">
        <color rgb="FF0000FF"/>
      </bottom>
      <diagonal/>
    </border>
    <border>
      <left style="thin">
        <color rgb="FF0033CC"/>
      </left>
      <right style="thin">
        <color rgb="FF0033CC"/>
      </right>
      <top style="thin">
        <color rgb="FF0000FF"/>
      </top>
      <bottom style="thin">
        <color rgb="FF0000FF"/>
      </bottom>
      <diagonal/>
    </border>
    <border>
      <left style="thin">
        <color rgb="FF0033CC"/>
      </left>
      <right style="thin">
        <color rgb="FF0033CC"/>
      </right>
      <top style="thin">
        <color rgb="FF0000FF"/>
      </top>
      <bottom style="thin">
        <color rgb="FF00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168" fontId="1" fillId="0" borderId="0"/>
    <xf numFmtId="0" fontId="6" fillId="0" borderId="0"/>
    <xf numFmtId="0" fontId="7" fillId="0" borderId="0"/>
    <xf numFmtId="9" fontId="1" fillId="0" borderId="0"/>
    <xf numFmtId="169" fontId="8" fillId="0" borderId="0"/>
    <xf numFmtId="0" fontId="9" fillId="0" borderId="0"/>
    <xf numFmtId="0" fontId="10" fillId="7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8" borderId="0"/>
    <xf numFmtId="0" fontId="16" fillId="8" borderId="1"/>
    <xf numFmtId="0" fontId="17" fillId="0" borderId="0"/>
    <xf numFmtId="0" fontId="1" fillId="0" borderId="0"/>
    <xf numFmtId="0" fontId="1" fillId="0" borderId="0"/>
    <xf numFmtId="0" fontId="4" fillId="0" borderId="0"/>
  </cellStyleXfs>
  <cellXfs count="145">
    <xf numFmtId="0" fontId="0" fillId="0" borderId="0" xfId="0"/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4" fillId="9" borderId="2" xfId="11" applyNumberFormat="1" applyFont="1" applyFill="1" applyBorder="1" applyAlignment="1">
      <alignment horizontal="center" vertical="center" wrapText="1"/>
    </xf>
    <xf numFmtId="10" fontId="24" fillId="9" borderId="2" xfId="11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8" fillId="10" borderId="2" xfId="0" applyFont="1" applyFill="1" applyBorder="1" applyAlignment="1" applyProtection="1">
      <alignment horizontal="center" vertical="center"/>
      <protection locked="0"/>
    </xf>
    <xf numFmtId="164" fontId="24" fillId="10" borderId="2" xfId="11" applyNumberFormat="1" applyFont="1" applyFill="1" applyBorder="1" applyAlignment="1">
      <alignment horizontal="right" vertical="center"/>
    </xf>
    <xf numFmtId="0" fontId="25" fillId="0" borderId="2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/>
    </xf>
    <xf numFmtId="2" fontId="25" fillId="0" borderId="2" xfId="0" applyNumberFormat="1" applyFont="1" applyBorder="1" applyAlignment="1" applyProtection="1">
      <alignment horizontal="right" vertical="center"/>
      <protection locked="0"/>
    </xf>
    <xf numFmtId="164" fontId="21" fillId="0" borderId="2" xfId="11" applyNumberFormat="1" applyFont="1" applyBorder="1" applyAlignment="1">
      <alignment horizontal="right" vertical="center"/>
    </xf>
    <xf numFmtId="0" fontId="21" fillId="0" borderId="3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/>
    </xf>
    <xf numFmtId="0" fontId="18" fillId="10" borderId="2" xfId="0" applyFont="1" applyFill="1" applyBorder="1" applyAlignment="1" applyProtection="1">
      <alignment horizontal="center" vertical="center" wrapText="1"/>
      <protection locked="0"/>
    </xf>
    <xf numFmtId="164" fontId="24" fillId="10" borderId="2" xfId="11" applyNumberFormat="1" applyFont="1" applyFill="1" applyBorder="1" applyAlignment="1">
      <alignment horizontal="right" vertical="center" wrapText="1"/>
    </xf>
    <xf numFmtId="0" fontId="18" fillId="11" borderId="2" xfId="0" applyFont="1" applyFill="1" applyBorder="1" applyAlignment="1">
      <alignment horizontal="center" vertical="center" wrapText="1"/>
    </xf>
    <xf numFmtId="164" fontId="21" fillId="11" borderId="2" xfId="11" applyNumberFormat="1" applyFont="1" applyFill="1" applyBorder="1" applyAlignment="1">
      <alignment horizontal="right" vertical="center" wrapText="1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5" fillId="0" borderId="2" xfId="0" applyFont="1" applyBorder="1" applyAlignment="1">
      <alignment vertical="center" wrapText="1"/>
    </xf>
    <xf numFmtId="2" fontId="25" fillId="0" borderId="2" xfId="0" applyNumberFormat="1" applyFont="1" applyBorder="1" applyAlignment="1" applyProtection="1">
      <alignment horizontal="right" vertical="center" wrapText="1"/>
      <protection locked="0"/>
    </xf>
    <xf numFmtId="164" fontId="21" fillId="0" borderId="2" xfId="11" applyNumberFormat="1" applyFont="1" applyBorder="1" applyAlignment="1">
      <alignment horizontal="right" vertical="center" wrapText="1"/>
    </xf>
    <xf numFmtId="0" fontId="26" fillId="0" borderId="2" xfId="9" applyFont="1" applyBorder="1" applyAlignment="1">
      <alignment horizontal="center" vertical="center" wrapText="1"/>
    </xf>
    <xf numFmtId="0" fontId="26" fillId="0" borderId="2" xfId="9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2" fontId="25" fillId="0" borderId="0" xfId="0" applyNumberFormat="1" applyFont="1" applyAlignment="1">
      <alignment horizontal="right" vertical="center" wrapText="1"/>
    </xf>
    <xf numFmtId="0" fontId="25" fillId="0" borderId="2" xfId="0" applyFont="1" applyBorder="1" applyAlignment="1">
      <alignment horizontal="center" vertical="center" wrapText="1"/>
    </xf>
    <xf numFmtId="0" fontId="26" fillId="0" borderId="2" xfId="9" applyFont="1" applyBorder="1" applyAlignment="1">
      <alignment horizontal="center" vertical="center"/>
    </xf>
    <xf numFmtId="2" fontId="25" fillId="0" borderId="2" xfId="0" applyNumberFormat="1" applyFont="1" applyBorder="1" applyAlignment="1">
      <alignment horizontal="right" vertical="center" wrapText="1"/>
    </xf>
    <xf numFmtId="0" fontId="25" fillId="0" borderId="0" xfId="0" applyFont="1" applyAlignment="1" applyProtection="1">
      <alignment horizontal="center" vertical="center" wrapText="1"/>
      <protection locked="0"/>
    </xf>
    <xf numFmtId="0" fontId="26" fillId="0" borderId="0" xfId="9" applyFont="1" applyAlignment="1">
      <alignment horizontal="center" vertical="center" wrapText="1"/>
    </xf>
    <xf numFmtId="0" fontId="26" fillId="0" borderId="0" xfId="9" applyFont="1" applyAlignment="1">
      <alignment horizontal="left" vertical="center" wrapText="1"/>
    </xf>
    <xf numFmtId="2" fontId="25" fillId="0" borderId="0" xfId="0" applyNumberFormat="1" applyFont="1" applyAlignment="1" applyProtection="1">
      <alignment horizontal="right" vertical="center" wrapText="1"/>
      <protection locked="0"/>
    </xf>
    <xf numFmtId="164" fontId="21" fillId="0" borderId="0" xfId="11" applyNumberFormat="1" applyFont="1" applyAlignment="1">
      <alignment horizontal="right" vertical="center" wrapText="1"/>
    </xf>
    <xf numFmtId="0" fontId="21" fillId="0" borderId="2" xfId="0" applyFont="1" applyBorder="1" applyAlignment="1">
      <alignment vertical="center"/>
    </xf>
    <xf numFmtId="2" fontId="21" fillId="0" borderId="2" xfId="11" applyNumberFormat="1" applyFont="1" applyBorder="1" applyAlignment="1" applyProtection="1">
      <alignment horizontal="right" vertical="center"/>
      <protection locked="0"/>
    </xf>
    <xf numFmtId="0" fontId="21" fillId="0" borderId="0" xfId="0" applyFont="1" applyAlignment="1">
      <alignment vertical="center"/>
    </xf>
    <xf numFmtId="2" fontId="21" fillId="0" borderId="2" xfId="0" applyNumberFormat="1" applyFont="1" applyBorder="1" applyAlignment="1">
      <alignment horizontal="right" vertical="center"/>
    </xf>
    <xf numFmtId="0" fontId="25" fillId="0" borderId="2" xfId="0" applyFont="1" applyBorder="1" applyAlignment="1" applyProtection="1">
      <alignment horizontal="left" vertical="center" wrapText="1"/>
      <protection locked="0"/>
    </xf>
    <xf numFmtId="164" fontId="25" fillId="0" borderId="2" xfId="0" applyNumberFormat="1" applyFont="1" applyBorder="1" applyAlignment="1" applyProtection="1">
      <alignment horizontal="right" vertical="center" wrapText="1"/>
      <protection locked="0"/>
    </xf>
    <xf numFmtId="0" fontId="18" fillId="1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23" fillId="10" borderId="2" xfId="0" applyNumberFormat="1" applyFont="1" applyFill="1" applyBorder="1" applyAlignment="1">
      <alignment vertical="center" wrapText="1"/>
    </xf>
    <xf numFmtId="0" fontId="29" fillId="12" borderId="4" xfId="0" applyFont="1" applyFill="1" applyBorder="1" applyAlignment="1">
      <alignment horizontal="left" vertical="center"/>
    </xf>
    <xf numFmtId="0" fontId="29" fillId="12" borderId="5" xfId="0" applyFont="1" applyFill="1" applyBorder="1" applyAlignment="1">
      <alignment horizontal="left" vertical="center"/>
    </xf>
    <xf numFmtId="0" fontId="31" fillId="13" borderId="6" xfId="0" applyFont="1" applyFill="1" applyBorder="1" applyAlignment="1">
      <alignment vertical="center"/>
    </xf>
    <xf numFmtId="0" fontId="32" fillId="13" borderId="6" xfId="0" applyFont="1" applyFill="1" applyBorder="1" applyAlignment="1">
      <alignment vertical="center"/>
    </xf>
    <xf numFmtId="0" fontId="0" fillId="13" borderId="0" xfId="0" applyFill="1"/>
    <xf numFmtId="166" fontId="33" fillId="14" borderId="9" xfId="0" applyNumberFormat="1" applyFont="1" applyFill="1" applyBorder="1" applyAlignment="1">
      <alignment horizontal="center" vertical="center"/>
    </xf>
    <xf numFmtId="166" fontId="33" fillId="14" borderId="10" xfId="0" applyNumberFormat="1" applyFont="1" applyFill="1" applyBorder="1" applyAlignment="1">
      <alignment horizontal="center" vertical="center"/>
    </xf>
    <xf numFmtId="10" fontId="33" fillId="12" borderId="13" xfId="10" applyNumberFormat="1" applyFont="1" applyFill="1" applyBorder="1" applyAlignment="1">
      <alignment horizontal="center" vertical="center"/>
    </xf>
    <xf numFmtId="10" fontId="35" fillId="0" borderId="13" xfId="10" applyNumberFormat="1" applyFont="1" applyBorder="1" applyAlignment="1">
      <alignment horizontal="center" vertical="center" wrapText="1"/>
    </xf>
    <xf numFmtId="10" fontId="33" fillId="12" borderId="9" xfId="10" applyNumberFormat="1" applyFont="1" applyFill="1" applyBorder="1" applyAlignment="1">
      <alignment horizontal="center" vertical="center"/>
    </xf>
    <xf numFmtId="10" fontId="35" fillId="15" borderId="9" xfId="10" applyNumberFormat="1" applyFont="1" applyFill="1" applyBorder="1" applyAlignment="1">
      <alignment horizontal="center" vertical="center"/>
    </xf>
    <xf numFmtId="10" fontId="35" fillId="0" borderId="9" xfId="10" applyNumberFormat="1" applyFont="1" applyBorder="1" applyAlignment="1">
      <alignment horizontal="center" vertical="center"/>
    </xf>
    <xf numFmtId="166" fontId="33" fillId="12" borderId="8" xfId="7" applyNumberFormat="1" applyFont="1" applyFill="1" applyBorder="1" applyAlignment="1">
      <alignment horizontal="center" vertical="center"/>
    </xf>
    <xf numFmtId="164" fontId="35" fillId="0" borderId="8" xfId="7" applyNumberFormat="1" applyFont="1" applyBorder="1" applyAlignment="1">
      <alignment horizontal="center" vertical="center"/>
    </xf>
    <xf numFmtId="10" fontId="35" fillId="0" borderId="10" xfId="7" applyNumberFormat="1" applyFont="1" applyBorder="1" applyAlignment="1">
      <alignment horizontal="center" vertical="center"/>
    </xf>
    <xf numFmtId="166" fontId="33" fillId="12" borderId="9" xfId="7" applyNumberFormat="1" applyFont="1" applyFill="1" applyBorder="1" applyAlignment="1">
      <alignment horizontal="center" vertical="center"/>
    </xf>
    <xf numFmtId="164" fontId="33" fillId="12" borderId="9" xfId="7" applyNumberFormat="1" applyFont="1" applyFill="1" applyBorder="1" applyAlignment="1">
      <alignment horizontal="center" vertical="center"/>
    </xf>
    <xf numFmtId="10" fontId="35" fillId="0" borderId="8" xfId="7" applyNumberFormat="1" applyFont="1" applyBorder="1" applyAlignment="1">
      <alignment horizontal="center" vertical="center"/>
    </xf>
    <xf numFmtId="10" fontId="35" fillId="0" borderId="9" xfId="7" applyNumberFormat="1" applyFont="1" applyBorder="1" applyAlignment="1">
      <alignment horizontal="center" vertical="center"/>
    </xf>
    <xf numFmtId="166" fontId="33" fillId="14" borderId="3" xfId="0" applyNumberFormat="1" applyFont="1" applyFill="1" applyBorder="1" applyAlignment="1">
      <alignment horizontal="center" vertical="center"/>
    </xf>
    <xf numFmtId="166" fontId="33" fillId="12" borderId="3" xfId="0" applyNumberFormat="1" applyFont="1" applyFill="1" applyBorder="1" applyAlignment="1">
      <alignment horizontal="left" vertical="center"/>
    </xf>
    <xf numFmtId="164" fontId="33" fillId="12" borderId="3" xfId="10" applyNumberFormat="1" applyFont="1" applyFill="1" applyBorder="1" applyAlignment="1">
      <alignment horizontal="center" vertical="center"/>
    </xf>
    <xf numFmtId="10" fontId="33" fillId="12" borderId="3" xfId="10" applyNumberFormat="1" applyFont="1" applyFill="1" applyBorder="1" applyAlignment="1">
      <alignment horizontal="center" vertical="center"/>
    </xf>
    <xf numFmtId="0" fontId="36" fillId="0" borderId="0" xfId="0" applyFont="1"/>
    <xf numFmtId="0" fontId="38" fillId="0" borderId="0" xfId="8" applyFont="1" applyAlignment="1">
      <alignment horizontal="center" vertical="center"/>
    </xf>
    <xf numFmtId="49" fontId="38" fillId="0" borderId="0" xfId="8" applyNumberFormat="1" applyFont="1" applyAlignment="1">
      <alignment horizontal="center" vertical="center"/>
    </xf>
    <xf numFmtId="0" fontId="37" fillId="0" borderId="0" xfId="8" applyFont="1" applyAlignment="1">
      <alignment horizontal="center" vertical="center" wrapText="1"/>
    </xf>
    <xf numFmtId="9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1" fillId="2" borderId="0" xfId="0" applyFont="1" applyFill="1"/>
    <xf numFmtId="0" fontId="42" fillId="2" borderId="0" xfId="0" applyFont="1" applyFill="1"/>
    <xf numFmtId="0" fontId="42" fillId="2" borderId="0" xfId="0" applyFont="1" applyFill="1" applyAlignment="1">
      <alignment horizontal="center"/>
    </xf>
    <xf numFmtId="0" fontId="43" fillId="0" borderId="0" xfId="0" applyFont="1" applyAlignment="1">
      <alignment vertical="center"/>
    </xf>
    <xf numFmtId="0" fontId="43" fillId="16" borderId="2" xfId="0" applyFont="1" applyFill="1" applyBorder="1" applyAlignment="1">
      <alignment horizontal="center" vertical="center"/>
    </xf>
    <xf numFmtId="0" fontId="44" fillId="16" borderId="2" xfId="0" applyFont="1" applyFill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/>
    </xf>
    <xf numFmtId="0" fontId="43" fillId="0" borderId="2" xfId="0" applyFont="1" applyBorder="1" applyAlignment="1">
      <alignment horizontal="left" vertical="center"/>
    </xf>
    <xf numFmtId="0" fontId="46" fillId="0" borderId="2" xfId="0" applyFont="1" applyBorder="1" applyAlignment="1">
      <alignment horizontal="center" vertical="center"/>
    </xf>
    <xf numFmtId="10" fontId="43" fillId="0" borderId="2" xfId="0" applyNumberFormat="1" applyFont="1" applyBorder="1" applyAlignment="1">
      <alignment horizontal="center" vertical="center"/>
    </xf>
    <xf numFmtId="2" fontId="43" fillId="0" borderId="2" xfId="0" applyNumberFormat="1" applyFont="1" applyBorder="1" applyAlignment="1">
      <alignment horizontal="center" vertical="center"/>
    </xf>
    <xf numFmtId="0" fontId="43" fillId="0" borderId="2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2" fontId="43" fillId="0" borderId="2" xfId="0" applyNumberFormat="1" applyFont="1" applyBorder="1" applyAlignment="1">
      <alignment horizontal="center" vertical="center" wrapText="1"/>
    </xf>
    <xf numFmtId="0" fontId="47" fillId="16" borderId="2" xfId="0" applyFont="1" applyFill="1" applyBorder="1" applyAlignment="1">
      <alignment horizontal="center" vertical="center"/>
    </xf>
    <xf numFmtId="0" fontId="47" fillId="16" borderId="2" xfId="0" applyFont="1" applyFill="1" applyBorder="1" applyAlignment="1">
      <alignment horizontal="left" vertical="center"/>
    </xf>
    <xf numFmtId="2" fontId="47" fillId="16" borderId="2" xfId="0" applyNumberFormat="1" applyFont="1" applyFill="1" applyBorder="1" applyAlignment="1">
      <alignment horizontal="center" vertical="center"/>
    </xf>
    <xf numFmtId="10" fontId="47" fillId="16" borderId="2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49" fontId="48" fillId="0" borderId="0" xfId="0" applyNumberFormat="1" applyFont="1" applyAlignment="1">
      <alignment vertical="center"/>
    </xf>
    <xf numFmtId="164" fontId="24" fillId="9" borderId="15" xfId="11" applyNumberFormat="1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8" fillId="11" borderId="2" xfId="0" applyFont="1" applyFill="1" applyBorder="1" applyAlignment="1">
      <alignment horizontal="left" vertical="center"/>
    </xf>
    <xf numFmtId="0" fontId="18" fillId="1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18" fillId="10" borderId="2" xfId="0" applyFont="1" applyFill="1" applyBorder="1" applyAlignment="1">
      <alignment horizontal="center" vertical="center" wrapText="1"/>
    </xf>
    <xf numFmtId="164" fontId="24" fillId="9" borderId="2" xfId="11" applyNumberFormat="1" applyFont="1" applyFill="1" applyBorder="1" applyAlignment="1">
      <alignment horizontal="center" vertical="center" wrapText="1"/>
    </xf>
    <xf numFmtId="0" fontId="18" fillId="10" borderId="2" xfId="0" applyFont="1" applyFill="1" applyBorder="1" applyAlignment="1" applyProtection="1">
      <alignment horizontal="center" vertical="center"/>
      <protection locked="0"/>
    </xf>
    <xf numFmtId="0" fontId="23" fillId="17" borderId="0" xfId="0" applyFont="1" applyFill="1" applyAlignment="1">
      <alignment horizontal="center" vertical="center" wrapText="1"/>
    </xf>
    <xf numFmtId="0" fontId="18" fillId="9" borderId="2" xfId="0" applyFont="1" applyFill="1" applyBorder="1" applyAlignment="1" applyProtection="1">
      <alignment horizontal="center" vertical="center" wrapText="1"/>
      <protection locked="0"/>
    </xf>
    <xf numFmtId="167" fontId="18" fillId="9" borderId="2" xfId="0" applyNumberFormat="1" applyFont="1" applyFill="1" applyBorder="1" applyAlignment="1" applyProtection="1">
      <alignment horizontal="center" vertical="center" wrapText="1"/>
      <protection locked="0"/>
    </xf>
    <xf numFmtId="2" fontId="18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23" fillId="17" borderId="16" xfId="0" applyFont="1" applyFill="1" applyBorder="1" applyAlignment="1">
      <alignment horizontal="center" vertical="center" wrapText="1"/>
    </xf>
    <xf numFmtId="0" fontId="23" fillId="17" borderId="17" xfId="0" applyFont="1" applyFill="1" applyBorder="1" applyAlignment="1">
      <alignment horizontal="center" vertical="center" wrapText="1"/>
    </xf>
    <xf numFmtId="0" fontId="23" fillId="17" borderId="18" xfId="0" applyFont="1" applyFill="1" applyBorder="1" applyAlignment="1">
      <alignment horizontal="center" vertical="center" wrapText="1"/>
    </xf>
    <xf numFmtId="0" fontId="18" fillId="9" borderId="15" xfId="0" applyFont="1" applyFill="1" applyBorder="1" applyAlignment="1" applyProtection="1">
      <alignment horizontal="center" vertical="center" wrapText="1"/>
      <protection locked="0"/>
    </xf>
    <xf numFmtId="167" fontId="18" fillId="9" borderId="15" xfId="0" applyNumberFormat="1" applyFont="1" applyFill="1" applyBorder="1" applyAlignment="1" applyProtection="1">
      <alignment horizontal="center" vertical="center" wrapText="1"/>
      <protection locked="0"/>
    </xf>
    <xf numFmtId="2" fontId="18" fillId="9" borderId="15" xfId="0" applyNumberFormat="1" applyFont="1" applyFill="1" applyBorder="1" applyAlignment="1" applyProtection="1">
      <alignment horizontal="center" vertical="center" wrapText="1"/>
      <protection locked="0"/>
    </xf>
    <xf numFmtId="164" fontId="24" fillId="9" borderId="15" xfId="11" applyNumberFormat="1" applyFont="1" applyFill="1" applyBorder="1" applyAlignment="1">
      <alignment horizontal="center" vertical="center" wrapText="1"/>
    </xf>
    <xf numFmtId="0" fontId="0" fillId="0" borderId="0" xfId="0"/>
    <xf numFmtId="0" fontId="19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33" fillId="12" borderId="3" xfId="0" applyFont="1" applyFill="1" applyBorder="1" applyAlignment="1">
      <alignment horizontal="center" vertical="center" wrapText="1"/>
    </xf>
    <xf numFmtId="0" fontId="33" fillId="12" borderId="3" xfId="0" applyFont="1" applyFill="1" applyBorder="1" applyAlignment="1">
      <alignment horizontal="center" vertical="center"/>
    </xf>
    <xf numFmtId="165" fontId="34" fillId="12" borderId="11" xfId="0" applyNumberFormat="1" applyFont="1" applyFill="1" applyBorder="1" applyAlignment="1">
      <alignment horizontal="center" vertical="center"/>
    </xf>
    <xf numFmtId="0" fontId="35" fillId="12" borderId="9" xfId="0" applyFont="1" applyFill="1" applyBorder="1" applyAlignment="1">
      <alignment horizontal="left" vertical="center" wrapText="1"/>
    </xf>
    <xf numFmtId="0" fontId="0" fillId="0" borderId="4" xfId="0" applyBorder="1"/>
    <xf numFmtId="166" fontId="33" fillId="14" borderId="3" xfId="0" applyNumberFormat="1" applyFont="1" applyFill="1" applyBorder="1" applyAlignment="1">
      <alignment horizontal="center" vertical="center"/>
    </xf>
    <xf numFmtId="0" fontId="0" fillId="13" borderId="4" xfId="0" applyFill="1" applyBorder="1"/>
    <xf numFmtId="0" fontId="35" fillId="12" borderId="12" xfId="0" applyFont="1" applyFill="1" applyBorder="1" applyAlignment="1">
      <alignment horizontal="left" vertical="center" wrapText="1"/>
    </xf>
    <xf numFmtId="0" fontId="0" fillId="12" borderId="3" xfId="0" applyFill="1" applyBorder="1"/>
    <xf numFmtId="0" fontId="29" fillId="12" borderId="3" xfId="0" applyFont="1" applyFill="1" applyBorder="1" applyAlignment="1">
      <alignment horizontal="center" vertical="center"/>
    </xf>
    <xf numFmtId="0" fontId="30" fillId="12" borderId="3" xfId="0" applyFont="1" applyFill="1" applyBorder="1" applyAlignment="1">
      <alignment horizontal="center" vertical="center" wrapText="1"/>
    </xf>
    <xf numFmtId="0" fontId="0" fillId="13" borderId="6" xfId="0" applyFill="1" applyBorder="1"/>
    <xf numFmtId="0" fontId="33" fillId="14" borderId="7" xfId="0" applyFont="1" applyFill="1" applyBorder="1" applyAlignment="1">
      <alignment horizontal="center" vertical="center"/>
    </xf>
    <xf numFmtId="0" fontId="33" fillId="14" borderId="8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 wrapText="1"/>
    </xf>
    <xf numFmtId="0" fontId="0" fillId="0" borderId="14" xfId="0" applyBorder="1"/>
    <xf numFmtId="0" fontId="21" fillId="0" borderId="2" xfId="0" applyFont="1" applyBorder="1" applyAlignment="1">
      <alignment horizontal="center" vertical="center" wrapText="1"/>
    </xf>
    <xf numFmtId="0" fontId="44" fillId="16" borderId="2" xfId="0" applyFont="1" applyFill="1" applyBorder="1" applyAlignment="1">
      <alignment horizontal="center" vertical="center"/>
    </xf>
    <xf numFmtId="0" fontId="45" fillId="16" borderId="2" xfId="0" applyFont="1" applyFill="1" applyBorder="1" applyAlignment="1">
      <alignment horizontal="center" vertical="center"/>
    </xf>
  </cellXfs>
  <cellStyles count="24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 Built-in Comma" xfId="7" xr:uid="{00000000-0005-0000-0000-000006000000}"/>
    <cellStyle name="Excel Built-in Explanatory Text" xfId="8" xr:uid="{00000000-0005-0000-0000-000007000000}"/>
    <cellStyle name="Excel Built-in Normal" xfId="9" xr:uid="{00000000-0005-0000-0000-000008000000}"/>
    <cellStyle name="Excel Built-in Percent" xfId="10" xr:uid="{00000000-0005-0000-0000-000009000000}"/>
    <cellStyle name="Excel_BuiltIn_Comma" xfId="11" xr:uid="{00000000-0005-0000-0000-00000A000000}"/>
    <cellStyle name="Footnote" xfId="12" xr:uid="{00000000-0005-0000-0000-00000B000000}"/>
    <cellStyle name="Good" xfId="13" xr:uid="{00000000-0005-0000-0000-00000C000000}"/>
    <cellStyle name="Heading" xfId="14" xr:uid="{00000000-0005-0000-0000-00000D000000}"/>
    <cellStyle name="Heading 1" xfId="15" xr:uid="{00000000-0005-0000-0000-00000E000000}"/>
    <cellStyle name="Heading 2" xfId="16" xr:uid="{00000000-0005-0000-0000-00000F000000}"/>
    <cellStyle name="Hyperlink" xfId="17" xr:uid="{00000000-0005-0000-0000-000010000000}"/>
    <cellStyle name="Neutral" xfId="18" xr:uid="{00000000-0005-0000-0000-000011000000}"/>
    <cellStyle name="Normal" xfId="0" builtinId="0" customBuiltin="1"/>
    <cellStyle name="Note" xfId="19" xr:uid="{00000000-0005-0000-0000-000013000000}"/>
    <cellStyle name="Result" xfId="20" xr:uid="{00000000-0005-0000-0000-000014000000}"/>
    <cellStyle name="Status" xfId="21" xr:uid="{00000000-0005-0000-0000-000015000000}"/>
    <cellStyle name="Text" xfId="22" xr:uid="{00000000-0005-0000-0000-000016000000}"/>
    <cellStyle name="Warning" xfId="2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477000</xdr:colOff>
      <xdr:row>0</xdr:row>
      <xdr:rowOff>105480</xdr:rowOff>
    </xdr:from>
    <xdr:ext cx="1471680" cy="1216439"/>
    <xdr:pic>
      <xdr:nvPicPr>
        <xdr:cNvPr id="2" name="Figura 1">
          <a:extLst>
            <a:ext uri="{FF2B5EF4-FFF2-40B4-BE49-F238E27FC236}">
              <a16:creationId xmlns:a16="http://schemas.microsoft.com/office/drawing/2014/main" id="{3380E2C7-DF30-CE25-D4C4-5D9805394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77000" y="105480"/>
          <a:ext cx="1471680" cy="12164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732930</xdr:colOff>
      <xdr:row>0</xdr:row>
      <xdr:rowOff>93600</xdr:rowOff>
    </xdr:from>
    <xdr:ext cx="1137240" cy="939959"/>
    <xdr:pic>
      <xdr:nvPicPr>
        <xdr:cNvPr id="2" name="Figura 2">
          <a:extLst>
            <a:ext uri="{FF2B5EF4-FFF2-40B4-BE49-F238E27FC236}">
              <a16:creationId xmlns:a16="http://schemas.microsoft.com/office/drawing/2014/main" id="{D2673E0B-0172-63F2-6DD5-9CC73759C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32930" y="93600"/>
          <a:ext cx="1137240" cy="93995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713880</xdr:colOff>
      <xdr:row>0</xdr:row>
      <xdr:rowOff>93600</xdr:rowOff>
    </xdr:from>
    <xdr:ext cx="1137240" cy="939959"/>
    <xdr:pic>
      <xdr:nvPicPr>
        <xdr:cNvPr id="2" name="Figura 2">
          <a:extLst>
            <a:ext uri="{FF2B5EF4-FFF2-40B4-BE49-F238E27FC236}">
              <a16:creationId xmlns:a16="http://schemas.microsoft.com/office/drawing/2014/main" id="{F08C1799-9BF5-4E9F-2A2A-F0882CF26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13880" y="93600"/>
          <a:ext cx="1137240" cy="93995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713880</xdr:colOff>
      <xdr:row>0</xdr:row>
      <xdr:rowOff>93600</xdr:rowOff>
    </xdr:from>
    <xdr:ext cx="1137240" cy="939959"/>
    <xdr:pic>
      <xdr:nvPicPr>
        <xdr:cNvPr id="2" name="Figura 2">
          <a:extLst>
            <a:ext uri="{FF2B5EF4-FFF2-40B4-BE49-F238E27FC236}">
              <a16:creationId xmlns:a16="http://schemas.microsoft.com/office/drawing/2014/main" id="{DF6883E2-2573-5925-310A-8F410CFF0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13880" y="93600"/>
          <a:ext cx="1137240" cy="93995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713880</xdr:colOff>
      <xdr:row>0</xdr:row>
      <xdr:rowOff>93600</xdr:rowOff>
    </xdr:from>
    <xdr:ext cx="1137240" cy="939959"/>
    <xdr:pic>
      <xdr:nvPicPr>
        <xdr:cNvPr id="2" name="Figura 2">
          <a:extLst>
            <a:ext uri="{FF2B5EF4-FFF2-40B4-BE49-F238E27FC236}">
              <a16:creationId xmlns:a16="http://schemas.microsoft.com/office/drawing/2014/main" id="{5068DC0F-B720-72AC-CE6B-0CF7B0CFE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13880" y="93600"/>
          <a:ext cx="1137240" cy="93995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713880</xdr:colOff>
      <xdr:row>0</xdr:row>
      <xdr:rowOff>93600</xdr:rowOff>
    </xdr:from>
    <xdr:ext cx="1137240" cy="939959"/>
    <xdr:pic>
      <xdr:nvPicPr>
        <xdr:cNvPr id="2" name="Figura 3">
          <a:extLst>
            <a:ext uri="{FF2B5EF4-FFF2-40B4-BE49-F238E27FC236}">
              <a16:creationId xmlns:a16="http://schemas.microsoft.com/office/drawing/2014/main" id="{03CC1524-D78C-7591-A98B-AB74E51E2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13880" y="93600"/>
          <a:ext cx="1137240" cy="93995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346"/>
  <sheetViews>
    <sheetView topLeftCell="A116" zoomScale="90" zoomScaleNormal="90" workbookViewId="0">
      <selection activeCell="A114" sqref="A114:I136"/>
    </sheetView>
  </sheetViews>
  <sheetFormatPr defaultRowHeight="18.399999999999999" customHeight="1"/>
  <cols>
    <col min="1" max="2" width="12.140625" style="3" customWidth="1"/>
    <col min="3" max="3" width="13.7109375" style="3" customWidth="1"/>
    <col min="4" max="4" width="69.140625" style="3" customWidth="1"/>
    <col min="5" max="5" width="12.140625" style="3" customWidth="1"/>
    <col min="6" max="6" width="12.140625" style="44" customWidth="1"/>
    <col min="7" max="7" width="14" style="45" customWidth="1"/>
    <col min="8" max="9" width="21.42578125" style="45" customWidth="1"/>
    <col min="10" max="10" width="3.140625" style="3" customWidth="1"/>
    <col min="11" max="11" width="53" style="46" customWidth="1"/>
    <col min="12" max="64" width="12.140625" style="3" customWidth="1"/>
    <col min="65" max="1024" width="12.140625" customWidth="1"/>
  </cols>
  <sheetData>
    <row r="1" spans="1:64" ht="20.25" customHeight="1">
      <c r="A1" s="105"/>
      <c r="B1" s="105"/>
      <c r="C1" s="105"/>
      <c r="D1" s="121" t="s">
        <v>0</v>
      </c>
      <c r="E1" s="121"/>
      <c r="F1" s="121"/>
      <c r="G1" s="121"/>
      <c r="H1" s="121"/>
      <c r="I1" s="121"/>
      <c r="J1" s="1"/>
      <c r="K1" s="2"/>
    </row>
    <row r="2" spans="1:64" ht="20.25" customHeight="1">
      <c r="A2" s="105"/>
      <c r="B2" s="105"/>
      <c r="C2" s="105"/>
      <c r="D2" s="121"/>
      <c r="E2" s="121"/>
      <c r="F2" s="121"/>
      <c r="G2" s="121"/>
      <c r="H2" s="121"/>
      <c r="I2" s="121"/>
      <c r="J2" s="1"/>
      <c r="K2" s="2"/>
    </row>
    <row r="3" spans="1:64" ht="22.7" customHeight="1">
      <c r="A3" s="105"/>
      <c r="B3" s="105"/>
      <c r="C3" s="105"/>
      <c r="D3" s="121" t="s">
        <v>1</v>
      </c>
      <c r="E3" s="121"/>
      <c r="F3" s="121"/>
      <c r="G3" s="121"/>
      <c r="H3" s="121"/>
      <c r="I3" s="121"/>
      <c r="J3" s="1"/>
      <c r="K3" s="2"/>
    </row>
    <row r="4" spans="1:64" ht="20.25" customHeight="1">
      <c r="A4" s="105"/>
      <c r="B4" s="105"/>
      <c r="C4" s="105"/>
      <c r="D4" s="122" t="s">
        <v>2</v>
      </c>
      <c r="E4" s="122"/>
      <c r="F4" s="122"/>
      <c r="G4" s="122"/>
      <c r="H4" s="122"/>
      <c r="I4" s="122"/>
      <c r="J4" s="1"/>
      <c r="K4" s="2"/>
    </row>
    <row r="5" spans="1:64" ht="32.85" customHeight="1">
      <c r="A5" s="105"/>
      <c r="B5" s="105"/>
      <c r="C5" s="105"/>
      <c r="D5" s="105"/>
      <c r="E5" s="105"/>
      <c r="F5" s="105"/>
      <c r="G5" s="105"/>
      <c r="H5" s="105"/>
      <c r="I5" s="105"/>
      <c r="J5" s="1"/>
      <c r="K5" s="2"/>
    </row>
    <row r="6" spans="1:64" ht="20.65" customHeight="1">
      <c r="A6" s="109" t="s">
        <v>3</v>
      </c>
      <c r="B6" s="109"/>
      <c r="C6" s="109"/>
      <c r="D6" s="109"/>
      <c r="E6" s="109"/>
      <c r="F6" s="109"/>
      <c r="G6" s="109"/>
      <c r="H6" s="109"/>
      <c r="I6" s="109"/>
      <c r="J6" s="1"/>
      <c r="K6" s="2"/>
    </row>
    <row r="7" spans="1:64" ht="20.25" customHeight="1">
      <c r="A7" s="110" t="s">
        <v>4</v>
      </c>
      <c r="B7" s="110" t="s">
        <v>5</v>
      </c>
      <c r="C7" s="110" t="s">
        <v>6</v>
      </c>
      <c r="D7" s="110" t="s">
        <v>7</v>
      </c>
      <c r="E7" s="111" t="s">
        <v>8</v>
      </c>
      <c r="F7" s="112" t="s">
        <v>9</v>
      </c>
      <c r="G7" s="107" t="s">
        <v>10</v>
      </c>
      <c r="H7" s="4" t="s">
        <v>11</v>
      </c>
      <c r="I7" s="107" t="s">
        <v>12</v>
      </c>
      <c r="J7" s="1"/>
      <c r="K7" s="2"/>
    </row>
    <row r="8" spans="1:64" ht="20.25" customHeight="1">
      <c r="A8" s="110"/>
      <c r="B8" s="110"/>
      <c r="C8" s="110"/>
      <c r="D8" s="110"/>
      <c r="E8" s="111"/>
      <c r="F8" s="112"/>
      <c r="G8" s="107"/>
      <c r="H8" s="5">
        <v>0.23</v>
      </c>
      <c r="I8" s="107"/>
      <c r="J8" s="1"/>
      <c r="K8" s="2"/>
    </row>
    <row r="9" spans="1:64" ht="20.25" customHeight="1">
      <c r="A9" s="110"/>
      <c r="B9" s="110"/>
      <c r="C9" s="110"/>
      <c r="D9" s="110"/>
      <c r="E9" s="111"/>
      <c r="F9" s="112"/>
      <c r="G9" s="107"/>
      <c r="H9" s="4">
        <v>0</v>
      </c>
      <c r="I9" s="107"/>
      <c r="J9" s="1"/>
      <c r="K9" s="6" t="s">
        <v>13</v>
      </c>
    </row>
    <row r="10" spans="1:64" ht="20.25" customHeight="1">
      <c r="A10" s="7" t="s">
        <v>14</v>
      </c>
      <c r="B10" s="108" t="s">
        <v>15</v>
      </c>
      <c r="C10" s="108"/>
      <c r="D10" s="108"/>
      <c r="E10" s="108"/>
      <c r="F10" s="108"/>
      <c r="G10" s="108"/>
      <c r="H10" s="108"/>
      <c r="I10" s="8">
        <f>I11</f>
        <v>2446.8000000000002</v>
      </c>
      <c r="J10" s="1"/>
      <c r="K10" s="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30.95" customHeight="1">
      <c r="A11" s="9" t="s">
        <v>16</v>
      </c>
      <c r="B11" s="9" t="s">
        <v>17</v>
      </c>
      <c r="C11" s="9" t="s">
        <v>18</v>
      </c>
      <c r="D11" s="10" t="s">
        <v>19</v>
      </c>
      <c r="E11" s="11" t="s">
        <v>20</v>
      </c>
      <c r="F11" s="12">
        <v>6</v>
      </c>
      <c r="G11" s="13">
        <v>407.8</v>
      </c>
      <c r="H11" s="13">
        <f>G11</f>
        <v>407.8</v>
      </c>
      <c r="I11" s="13">
        <f>ROUND((H11*F11),2)</f>
        <v>2446.8000000000002</v>
      </c>
      <c r="J11" s="1"/>
      <c r="K11" s="14" t="s">
        <v>21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20.25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"/>
      <c r="K12" s="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20.25" customHeight="1">
      <c r="A13" s="16" t="s">
        <v>22</v>
      </c>
      <c r="B13" s="104" t="s">
        <v>23</v>
      </c>
      <c r="C13" s="104"/>
      <c r="D13" s="104"/>
      <c r="E13" s="104"/>
      <c r="F13" s="104"/>
      <c r="G13" s="104"/>
      <c r="H13" s="104"/>
      <c r="I13" s="17">
        <f>ROUND(SUM(I14+I18),2)</f>
        <v>7356.1</v>
      </c>
      <c r="J13" s="1"/>
      <c r="K13" s="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20.25" customHeight="1">
      <c r="A14" s="18" t="s">
        <v>24</v>
      </c>
      <c r="B14" s="103" t="s">
        <v>25</v>
      </c>
      <c r="C14" s="103"/>
      <c r="D14" s="103"/>
      <c r="E14" s="103"/>
      <c r="F14" s="103"/>
      <c r="G14" s="103"/>
      <c r="H14" s="103"/>
      <c r="I14" s="19">
        <f>ROUND(SUM(I15:I16),2)</f>
        <v>2341.31</v>
      </c>
      <c r="J14" s="1"/>
      <c r="K14" s="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30.95" customHeight="1">
      <c r="A15" s="20" t="s">
        <v>26</v>
      </c>
      <c r="B15" s="11" t="s">
        <v>27</v>
      </c>
      <c r="C15" s="11">
        <v>45004</v>
      </c>
      <c r="D15" s="21" t="s">
        <v>28</v>
      </c>
      <c r="E15" s="11" t="s">
        <v>29</v>
      </c>
      <c r="F15" s="22">
        <v>21.66</v>
      </c>
      <c r="G15" s="23">
        <v>69.150000000000006</v>
      </c>
      <c r="H15" s="23">
        <f>G15*$H$8+G15</f>
        <v>85.054500000000004</v>
      </c>
      <c r="I15" s="23">
        <f>F15*H15</f>
        <v>1842.2804700000002</v>
      </c>
      <c r="J15" s="1"/>
      <c r="K15" s="14" t="s">
        <v>30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20.25" customHeight="1">
      <c r="A16" s="20" t="s">
        <v>31</v>
      </c>
      <c r="B16" s="24" t="s">
        <v>27</v>
      </c>
      <c r="C16" s="24">
        <v>25003</v>
      </c>
      <c r="D16" s="25" t="s">
        <v>32</v>
      </c>
      <c r="E16" s="11" t="s">
        <v>29</v>
      </c>
      <c r="F16" s="22">
        <v>1.6</v>
      </c>
      <c r="G16" s="23">
        <v>253.57</v>
      </c>
      <c r="H16" s="23">
        <f>G16*$H$8+G16</f>
        <v>311.89109999999999</v>
      </c>
      <c r="I16" s="23">
        <f>F16*H16</f>
        <v>499.02575999999999</v>
      </c>
      <c r="J16" s="1"/>
      <c r="K16" s="14" t="s">
        <v>33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20.25" customHeight="1">
      <c r="A17" s="26"/>
      <c r="B17" s="26"/>
      <c r="C17" s="26"/>
      <c r="D17" s="26"/>
      <c r="E17" s="26"/>
      <c r="F17" s="27"/>
      <c r="G17" s="26"/>
      <c r="H17" s="26"/>
      <c r="I17" s="26"/>
      <c r="J17" s="1"/>
      <c r="K17" s="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20.25" customHeight="1">
      <c r="A18" s="18" t="s">
        <v>34</v>
      </c>
      <c r="B18" s="103" t="s">
        <v>35</v>
      </c>
      <c r="C18" s="103"/>
      <c r="D18" s="103"/>
      <c r="E18" s="103"/>
      <c r="F18" s="103"/>
      <c r="G18" s="103"/>
      <c r="H18" s="103"/>
      <c r="I18" s="19">
        <f>ROUND(SUM(I19:I19),2)</f>
        <v>5014.79</v>
      </c>
      <c r="J18" s="1"/>
      <c r="K18" s="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29.45" customHeight="1">
      <c r="A19" s="28" t="s">
        <v>36</v>
      </c>
      <c r="B19" s="29" t="s">
        <v>27</v>
      </c>
      <c r="C19" s="29">
        <v>10107</v>
      </c>
      <c r="D19" s="25" t="s">
        <v>37</v>
      </c>
      <c r="E19" s="29" t="s">
        <v>29</v>
      </c>
      <c r="F19" s="30">
        <f>35.19+1.6</f>
        <v>36.79</v>
      </c>
      <c r="G19" s="13">
        <v>110.82</v>
      </c>
      <c r="H19" s="13">
        <f>G19*$H$8+G19</f>
        <v>136.30859999999998</v>
      </c>
      <c r="I19" s="13">
        <f>H19*F19</f>
        <v>5014.7933939999994</v>
      </c>
      <c r="J19" s="1"/>
      <c r="K19" s="14" t="s">
        <v>38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20.25" customHeight="1">
      <c r="A20" s="31"/>
      <c r="B20" s="32"/>
      <c r="C20" s="32"/>
      <c r="D20" s="33"/>
      <c r="E20" s="32"/>
      <c r="F20" s="34"/>
      <c r="G20" s="35"/>
      <c r="H20" s="35"/>
      <c r="I20" s="35"/>
      <c r="J20" s="1"/>
      <c r="K20" s="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20.25" customHeight="1">
      <c r="A21" s="16" t="s">
        <v>39</v>
      </c>
      <c r="B21" s="104" t="s">
        <v>40</v>
      </c>
      <c r="C21" s="104"/>
      <c r="D21" s="104"/>
      <c r="E21" s="104"/>
      <c r="F21" s="104"/>
      <c r="G21" s="104"/>
      <c r="H21" s="104"/>
      <c r="I21" s="17">
        <f>ROUND(SUM(I22:I25),2)</f>
        <v>67255.600000000006</v>
      </c>
      <c r="J21" s="1"/>
      <c r="K21" s="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30.95" customHeight="1">
      <c r="A22" s="9" t="s">
        <v>41</v>
      </c>
      <c r="B22" s="15" t="s">
        <v>17</v>
      </c>
      <c r="C22" s="9" t="s">
        <v>42</v>
      </c>
      <c r="D22" s="36" t="s">
        <v>43</v>
      </c>
      <c r="E22" s="9" t="s">
        <v>29</v>
      </c>
      <c r="F22" s="37">
        <v>12.24</v>
      </c>
      <c r="G22" s="13">
        <v>73.59</v>
      </c>
      <c r="H22" s="13">
        <f>G22</f>
        <v>73.59</v>
      </c>
      <c r="I22" s="13">
        <f>ROUND((H22*F22),2)</f>
        <v>900.74</v>
      </c>
      <c r="J22" s="38"/>
      <c r="K22" s="14" t="s">
        <v>44</v>
      </c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</row>
    <row r="23" spans="1:64" ht="30.95" customHeight="1">
      <c r="A23" s="9" t="s">
        <v>45</v>
      </c>
      <c r="B23" s="15" t="s">
        <v>27</v>
      </c>
      <c r="C23" s="15">
        <v>10210</v>
      </c>
      <c r="D23" s="21" t="s">
        <v>46</v>
      </c>
      <c r="E23" s="9" t="s">
        <v>29</v>
      </c>
      <c r="F23" s="39">
        <v>12.24</v>
      </c>
      <c r="G23" s="13">
        <v>15.58</v>
      </c>
      <c r="H23" s="13">
        <f>G23*$H$8+G23</f>
        <v>19.163399999999999</v>
      </c>
      <c r="I23" s="13">
        <f>ROUND((H23*F23),2)</f>
        <v>234.56</v>
      </c>
      <c r="J23" s="1"/>
      <c r="K23" s="14" t="s">
        <v>47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30.95" customHeight="1">
      <c r="A24" s="9" t="s">
        <v>48</v>
      </c>
      <c r="B24" s="15" t="s">
        <v>17</v>
      </c>
      <c r="C24" s="9" t="s">
        <v>49</v>
      </c>
      <c r="D24" s="36" t="s">
        <v>50</v>
      </c>
      <c r="E24" s="9" t="s">
        <v>51</v>
      </c>
      <c r="F24" s="37">
        <v>60</v>
      </c>
      <c r="G24" s="13">
        <v>662.68</v>
      </c>
      <c r="H24" s="13">
        <f>G24</f>
        <v>662.68</v>
      </c>
      <c r="I24" s="13">
        <f>ROUND((H24*F24),2)</f>
        <v>39760.800000000003</v>
      </c>
      <c r="J24" s="38"/>
      <c r="K24" s="14" t="s">
        <v>52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</row>
    <row r="25" spans="1:64" ht="30.95" customHeight="1">
      <c r="A25" s="9" t="s">
        <v>53</v>
      </c>
      <c r="B25" s="15" t="s">
        <v>17</v>
      </c>
      <c r="C25" s="9" t="s">
        <v>54</v>
      </c>
      <c r="D25" s="36" t="s">
        <v>55</v>
      </c>
      <c r="E25" s="9" t="s">
        <v>20</v>
      </c>
      <c r="F25" s="37">
        <v>50</v>
      </c>
      <c r="G25" s="13">
        <v>527.19000000000005</v>
      </c>
      <c r="H25" s="13">
        <f>G25</f>
        <v>527.19000000000005</v>
      </c>
      <c r="I25" s="13">
        <f>ROUND((H25*F25),2)</f>
        <v>26359.5</v>
      </c>
      <c r="J25" s="38"/>
      <c r="K25" s="14" t="s">
        <v>56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6" spans="1:64" ht="20.2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"/>
      <c r="K26" s="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20.25" customHeight="1">
      <c r="A27" s="16" t="s">
        <v>57</v>
      </c>
      <c r="B27" s="104" t="s">
        <v>58</v>
      </c>
      <c r="C27" s="104"/>
      <c r="D27" s="104"/>
      <c r="E27" s="104"/>
      <c r="F27" s="104"/>
      <c r="G27" s="104"/>
      <c r="H27" s="16"/>
      <c r="I27" s="17">
        <f>ROUND(SUM(I28:I28),2)</f>
        <v>6049.05</v>
      </c>
      <c r="J27" s="1"/>
      <c r="K27" s="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20.25" customHeight="1">
      <c r="A28" s="20" t="s">
        <v>59</v>
      </c>
      <c r="B28" s="20" t="s">
        <v>17</v>
      </c>
      <c r="C28" s="20" t="s">
        <v>60</v>
      </c>
      <c r="D28" s="40" t="s">
        <v>61</v>
      </c>
      <c r="E28" s="20" t="s">
        <v>51</v>
      </c>
      <c r="F28" s="22">
        <v>35</v>
      </c>
      <c r="G28" s="41">
        <v>172.83</v>
      </c>
      <c r="H28" s="23">
        <f>G28</f>
        <v>172.83</v>
      </c>
      <c r="I28" s="23">
        <f>F28*H28</f>
        <v>6049.05</v>
      </c>
      <c r="J28" s="1"/>
      <c r="K28" s="14" t="s">
        <v>62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20.2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"/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20.25" customHeight="1">
      <c r="A30" s="16" t="s">
        <v>63</v>
      </c>
      <c r="B30" s="106" t="s">
        <v>64</v>
      </c>
      <c r="C30" s="106"/>
      <c r="D30" s="106"/>
      <c r="E30" s="106"/>
      <c r="F30" s="106"/>
      <c r="G30" s="106"/>
      <c r="H30" s="42"/>
      <c r="I30" s="17">
        <f>ROUND(SUM(I31:I31),2)</f>
        <v>2041.31</v>
      </c>
      <c r="J30" s="1"/>
      <c r="K30" s="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20.45" customHeight="1">
      <c r="A31" s="20" t="s">
        <v>65</v>
      </c>
      <c r="B31" s="24" t="s">
        <v>27</v>
      </c>
      <c r="C31" s="24">
        <v>170401</v>
      </c>
      <c r="D31" s="25" t="s">
        <v>66</v>
      </c>
      <c r="E31" s="24" t="s">
        <v>20</v>
      </c>
      <c r="F31" s="30">
        <v>120</v>
      </c>
      <c r="G31" s="23">
        <v>13.83</v>
      </c>
      <c r="H31" s="23">
        <f>G31*$H$8+G31</f>
        <v>17.010899999999999</v>
      </c>
      <c r="I31" s="23">
        <f>F31*H31</f>
        <v>2041.308</v>
      </c>
      <c r="J31" s="1"/>
      <c r="K31" s="14" t="s">
        <v>67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8.399999999999999" customHeight="1">
      <c r="A32" s="43"/>
      <c r="B32" s="43"/>
      <c r="C32" s="43"/>
      <c r="D32" s="43"/>
      <c r="E32" s="43"/>
    </row>
    <row r="33" spans="1:64" ht="20.65" customHeight="1">
      <c r="A33" s="100" t="s">
        <v>68</v>
      </c>
      <c r="B33" s="100"/>
      <c r="C33" s="100"/>
      <c r="D33" s="100"/>
      <c r="E33" s="100"/>
      <c r="F33" s="100"/>
      <c r="G33" s="100"/>
      <c r="H33" s="100"/>
      <c r="I33" s="47">
        <f>ROUND(SUM(I10+I13+I21+I27+I30),2)</f>
        <v>85148.86</v>
      </c>
    </row>
    <row r="34" spans="1:64" ht="20.65" customHeight="1">
      <c r="A34" s="120"/>
      <c r="B34" s="120"/>
      <c r="C34" s="120"/>
      <c r="D34" s="120"/>
      <c r="E34" s="120"/>
      <c r="F34" s="120"/>
      <c r="G34" s="120"/>
      <c r="H34" s="120"/>
      <c r="I34" s="120"/>
    </row>
    <row r="35" spans="1:64" ht="20.65" customHeight="1">
      <c r="A35" s="113" t="s">
        <v>69</v>
      </c>
      <c r="B35" s="114"/>
      <c r="C35" s="114"/>
      <c r="D35" s="114"/>
      <c r="E35" s="114"/>
      <c r="F35" s="114"/>
      <c r="G35" s="114"/>
      <c r="H35" s="114"/>
      <c r="I35" s="115"/>
    </row>
    <row r="36" spans="1:64" ht="20.25" customHeight="1">
      <c r="A36" s="116" t="s">
        <v>4</v>
      </c>
      <c r="B36" s="116" t="s">
        <v>5</v>
      </c>
      <c r="C36" s="116" t="s">
        <v>6</v>
      </c>
      <c r="D36" s="116" t="s">
        <v>7</v>
      </c>
      <c r="E36" s="117" t="s">
        <v>8</v>
      </c>
      <c r="F36" s="118" t="s">
        <v>9</v>
      </c>
      <c r="G36" s="119" t="s">
        <v>10</v>
      </c>
      <c r="H36" s="99" t="s">
        <v>11</v>
      </c>
      <c r="I36" s="119" t="s">
        <v>70</v>
      </c>
      <c r="J36" s="1"/>
      <c r="K36" s="2"/>
    </row>
    <row r="37" spans="1:64" ht="20.25" customHeight="1">
      <c r="A37" s="110"/>
      <c r="B37" s="110"/>
      <c r="C37" s="110"/>
      <c r="D37" s="110"/>
      <c r="E37" s="111"/>
      <c r="F37" s="112"/>
      <c r="G37" s="107"/>
      <c r="H37" s="5">
        <v>0.23</v>
      </c>
      <c r="I37" s="107"/>
      <c r="J37" s="1"/>
      <c r="K37" s="2"/>
    </row>
    <row r="38" spans="1:64" ht="20.25" customHeight="1">
      <c r="A38" s="110"/>
      <c r="B38" s="110"/>
      <c r="C38" s="110"/>
      <c r="D38" s="110"/>
      <c r="E38" s="111"/>
      <c r="F38" s="112"/>
      <c r="G38" s="107"/>
      <c r="H38" s="4">
        <v>0</v>
      </c>
      <c r="I38" s="107"/>
      <c r="J38" s="1"/>
      <c r="K38" s="6" t="s">
        <v>13</v>
      </c>
    </row>
    <row r="39" spans="1:64" ht="20.25" customHeight="1">
      <c r="A39" s="7" t="s">
        <v>14</v>
      </c>
      <c r="B39" s="108" t="s">
        <v>15</v>
      </c>
      <c r="C39" s="108"/>
      <c r="D39" s="108"/>
      <c r="E39" s="108"/>
      <c r="F39" s="108"/>
      <c r="G39" s="108"/>
      <c r="H39" s="108"/>
      <c r="I39" s="8">
        <f>I40</f>
        <v>2446.8000000000002</v>
      </c>
      <c r="J39" s="1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30.95" customHeight="1">
      <c r="A40" s="9" t="s">
        <v>16</v>
      </c>
      <c r="B40" s="9" t="s">
        <v>17</v>
      </c>
      <c r="C40" s="9" t="s">
        <v>18</v>
      </c>
      <c r="D40" s="10" t="s">
        <v>19</v>
      </c>
      <c r="E40" s="11" t="s">
        <v>20</v>
      </c>
      <c r="F40" s="12">
        <v>6</v>
      </c>
      <c r="G40" s="13">
        <v>407.8</v>
      </c>
      <c r="H40" s="13">
        <f>G40</f>
        <v>407.8</v>
      </c>
      <c r="I40" s="13">
        <f>ROUND((H40*F40),2)</f>
        <v>2446.8000000000002</v>
      </c>
      <c r="J40" s="1"/>
      <c r="K40" s="14" t="s">
        <v>21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20.2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20.25" customHeight="1">
      <c r="A42" s="16" t="s">
        <v>22</v>
      </c>
      <c r="B42" s="104" t="s">
        <v>23</v>
      </c>
      <c r="C42" s="104"/>
      <c r="D42" s="104"/>
      <c r="E42" s="104"/>
      <c r="F42" s="104"/>
      <c r="G42" s="104"/>
      <c r="H42" s="104"/>
      <c r="I42" s="17">
        <f>ROUND(SUM(I43+I46),2)</f>
        <v>7311.62</v>
      </c>
      <c r="J42" s="1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20.25" customHeight="1">
      <c r="A43" s="18" t="s">
        <v>24</v>
      </c>
      <c r="B43" s="103" t="s">
        <v>25</v>
      </c>
      <c r="C43" s="103"/>
      <c r="D43" s="103"/>
      <c r="E43" s="103"/>
      <c r="F43" s="103"/>
      <c r="G43" s="103"/>
      <c r="H43" s="103"/>
      <c r="I43" s="19">
        <f>ROUND(SUM(I44:I44),2)</f>
        <v>2809.35</v>
      </c>
      <c r="J43" s="1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30.95" customHeight="1">
      <c r="A44" s="20" t="s">
        <v>26</v>
      </c>
      <c r="B44" s="11" t="s">
        <v>27</v>
      </c>
      <c r="C44" s="11">
        <v>45004</v>
      </c>
      <c r="D44" s="21" t="s">
        <v>28</v>
      </c>
      <c r="E44" s="11" t="s">
        <v>29</v>
      </c>
      <c r="F44" s="22">
        <v>33.03</v>
      </c>
      <c r="G44" s="23">
        <v>69.150000000000006</v>
      </c>
      <c r="H44" s="23">
        <f>G44*$H$8+G44</f>
        <v>85.054500000000004</v>
      </c>
      <c r="I44" s="23">
        <f>F44*H44</f>
        <v>2809.3501350000001</v>
      </c>
      <c r="J44" s="1"/>
      <c r="K44" s="14" t="s">
        <v>71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20.25" customHeight="1">
      <c r="A45" s="26"/>
      <c r="B45" s="26"/>
      <c r="C45" s="26"/>
      <c r="D45" s="26"/>
      <c r="E45" s="26"/>
      <c r="F45" s="27"/>
      <c r="G45" s="26"/>
      <c r="H45" s="26"/>
      <c r="I45" s="26"/>
      <c r="J45" s="1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20.25" customHeight="1">
      <c r="A46" s="18" t="s">
        <v>34</v>
      </c>
      <c r="B46" s="103" t="s">
        <v>35</v>
      </c>
      <c r="C46" s="103"/>
      <c r="D46" s="103"/>
      <c r="E46" s="103"/>
      <c r="F46" s="103"/>
      <c r="G46" s="103"/>
      <c r="H46" s="103"/>
      <c r="I46" s="19">
        <f>ROUND(SUM(I47:I47),2)</f>
        <v>4502.2700000000004</v>
      </c>
      <c r="J46" s="1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29.45" customHeight="1">
      <c r="A47" s="28" t="s">
        <v>36</v>
      </c>
      <c r="B47" s="29" t="s">
        <v>27</v>
      </c>
      <c r="C47" s="29">
        <v>10107</v>
      </c>
      <c r="D47" s="25" t="s">
        <v>37</v>
      </c>
      <c r="E47" s="29" t="s">
        <v>29</v>
      </c>
      <c r="F47" s="30">
        <v>33.03</v>
      </c>
      <c r="G47" s="13">
        <v>110.82</v>
      </c>
      <c r="H47" s="13">
        <f>G47*$H$8+G47</f>
        <v>136.30859999999998</v>
      </c>
      <c r="I47" s="13">
        <f>H47*F47</f>
        <v>4502.2730579999998</v>
      </c>
      <c r="J47" s="1"/>
      <c r="K47" s="14" t="s">
        <v>38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20.25" customHeight="1">
      <c r="A48" s="31"/>
      <c r="B48" s="32"/>
      <c r="C48" s="32"/>
      <c r="D48" s="33"/>
      <c r="E48" s="32"/>
      <c r="F48" s="34"/>
      <c r="G48" s="35"/>
      <c r="H48" s="35"/>
      <c r="I48" s="35"/>
      <c r="J48" s="1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20.25" customHeight="1">
      <c r="A49" s="16" t="s">
        <v>39</v>
      </c>
      <c r="B49" s="104" t="s">
        <v>40</v>
      </c>
      <c r="C49" s="104"/>
      <c r="D49" s="104"/>
      <c r="E49" s="104"/>
      <c r="F49" s="104"/>
      <c r="G49" s="104"/>
      <c r="H49" s="104"/>
      <c r="I49" s="17">
        <f>ROUND(SUM(I50:I52),2)</f>
        <v>99340.03</v>
      </c>
      <c r="J49" s="1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30.95" customHeight="1">
      <c r="A50" s="9" t="s">
        <v>41</v>
      </c>
      <c r="B50" s="15" t="s">
        <v>17</v>
      </c>
      <c r="C50" s="9" t="s">
        <v>42</v>
      </c>
      <c r="D50" s="36" t="s">
        <v>43</v>
      </c>
      <c r="E50" s="9" t="s">
        <v>29</v>
      </c>
      <c r="F50" s="37">
        <f>5.27+19.82</f>
        <v>25.09</v>
      </c>
      <c r="G50" s="13">
        <v>73.59</v>
      </c>
      <c r="H50" s="13">
        <f>G50</f>
        <v>73.59</v>
      </c>
      <c r="I50" s="13">
        <f>ROUND((H50*F50),2)</f>
        <v>1846.37</v>
      </c>
      <c r="J50" s="38"/>
      <c r="K50" s="14" t="s">
        <v>72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</row>
    <row r="51" spans="1:64" ht="30.95" customHeight="1">
      <c r="A51" s="9" t="s">
        <v>45</v>
      </c>
      <c r="B51" s="15" t="s">
        <v>27</v>
      </c>
      <c r="C51" s="15">
        <v>10210</v>
      </c>
      <c r="D51" s="21" t="s">
        <v>46</v>
      </c>
      <c r="E51" s="9" t="s">
        <v>29</v>
      </c>
      <c r="F51" s="39">
        <v>25.09</v>
      </c>
      <c r="G51" s="13">
        <v>15.58</v>
      </c>
      <c r="H51" s="13">
        <f>G51*$H$8+G51</f>
        <v>19.163399999999999</v>
      </c>
      <c r="I51" s="13">
        <f>ROUND((H51*F51),2)</f>
        <v>480.81</v>
      </c>
      <c r="J51" s="1"/>
      <c r="K51" s="14" t="s">
        <v>47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20.25" customHeight="1">
      <c r="A52" s="9" t="s">
        <v>48</v>
      </c>
      <c r="B52" s="15" t="s">
        <v>17</v>
      </c>
      <c r="C52" s="9" t="s">
        <v>73</v>
      </c>
      <c r="D52" s="36" t="s">
        <v>74</v>
      </c>
      <c r="E52" s="9" t="s">
        <v>51</v>
      </c>
      <c r="F52" s="37">
        <v>115</v>
      </c>
      <c r="G52" s="13">
        <v>843.59</v>
      </c>
      <c r="H52" s="13">
        <f>G52</f>
        <v>843.59</v>
      </c>
      <c r="I52" s="13">
        <f>ROUND((H52*F52),2)</f>
        <v>97012.85</v>
      </c>
      <c r="J52" s="38"/>
      <c r="K52" s="14" t="s">
        <v>75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</row>
    <row r="53" spans="1:64" ht="20.25" customHeight="1">
      <c r="A53" s="105"/>
      <c r="B53" s="105"/>
      <c r="C53" s="105"/>
      <c r="D53" s="105"/>
      <c r="E53" s="105"/>
      <c r="F53" s="105"/>
      <c r="G53" s="105"/>
      <c r="H53" s="105"/>
      <c r="I53" s="105"/>
      <c r="J53" s="1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20.25" customHeight="1">
      <c r="A54" s="16" t="s">
        <v>57</v>
      </c>
      <c r="B54" s="104" t="s">
        <v>58</v>
      </c>
      <c r="C54" s="104"/>
      <c r="D54" s="104"/>
      <c r="E54" s="104"/>
      <c r="F54" s="104"/>
      <c r="G54" s="104"/>
      <c r="H54" s="16"/>
      <c r="I54" s="17">
        <f>ROUND(SUM(I55:I56),2)</f>
        <v>21252.05</v>
      </c>
      <c r="J54" s="1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20.25" customHeight="1">
      <c r="A55" s="20" t="s">
        <v>59</v>
      </c>
      <c r="B55" s="20" t="s">
        <v>17</v>
      </c>
      <c r="C55" s="20" t="s">
        <v>60</v>
      </c>
      <c r="D55" s="40" t="s">
        <v>76</v>
      </c>
      <c r="E55" s="20" t="s">
        <v>51</v>
      </c>
      <c r="F55" s="22">
        <v>115</v>
      </c>
      <c r="G55" s="41">
        <v>172.83</v>
      </c>
      <c r="H55" s="23">
        <f>G55</f>
        <v>172.83</v>
      </c>
      <c r="I55" s="23">
        <f>F55*H55</f>
        <v>19875.45</v>
      </c>
      <c r="J55" s="1"/>
      <c r="K55" s="14" t="s">
        <v>77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30.95" customHeight="1">
      <c r="A56" s="20" t="s">
        <v>78</v>
      </c>
      <c r="B56" s="20" t="s">
        <v>17</v>
      </c>
      <c r="C56" s="20" t="s">
        <v>79</v>
      </c>
      <c r="D56" s="40" t="s">
        <v>80</v>
      </c>
      <c r="E56" s="20" t="s">
        <v>51</v>
      </c>
      <c r="F56" s="22">
        <v>20</v>
      </c>
      <c r="G56" s="41">
        <v>68.83</v>
      </c>
      <c r="H56" s="23">
        <f>G56</f>
        <v>68.83</v>
      </c>
      <c r="I56" s="23">
        <f>F56*H56</f>
        <v>1376.6</v>
      </c>
      <c r="J56" s="1"/>
      <c r="K56" s="14" t="s">
        <v>81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20.25" customHeight="1">
      <c r="A57" s="105"/>
      <c r="B57" s="105"/>
      <c r="C57" s="105"/>
      <c r="D57" s="105"/>
      <c r="E57" s="105"/>
      <c r="F57" s="105"/>
      <c r="G57" s="105"/>
      <c r="H57" s="105"/>
      <c r="I57" s="105"/>
      <c r="J57" s="1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20.25" customHeight="1">
      <c r="A58" s="16" t="s">
        <v>63</v>
      </c>
      <c r="B58" s="106" t="s">
        <v>64</v>
      </c>
      <c r="C58" s="106"/>
      <c r="D58" s="106"/>
      <c r="E58" s="106"/>
      <c r="F58" s="106"/>
      <c r="G58" s="106"/>
      <c r="H58" s="42"/>
      <c r="I58" s="17">
        <f>ROUND(SUM(I59:I59),2)</f>
        <v>1956.25</v>
      </c>
      <c r="J58" s="1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20.25" customHeight="1">
      <c r="A59" s="20" t="s">
        <v>65</v>
      </c>
      <c r="B59" s="24" t="s">
        <v>27</v>
      </c>
      <c r="C59" s="24">
        <v>170401</v>
      </c>
      <c r="D59" s="25" t="s">
        <v>66</v>
      </c>
      <c r="E59" s="24" t="s">
        <v>20</v>
      </c>
      <c r="F59" s="30">
        <v>115</v>
      </c>
      <c r="G59" s="23">
        <v>13.83</v>
      </c>
      <c r="H59" s="23">
        <f>G59*$H$8+G59</f>
        <v>17.010899999999999</v>
      </c>
      <c r="I59" s="23">
        <f>F59*H59</f>
        <v>1956.2535</v>
      </c>
      <c r="J59" s="1"/>
      <c r="K59" s="14" t="s">
        <v>67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8.399999999999999" customHeight="1">
      <c r="A60" s="43"/>
      <c r="B60" s="43"/>
      <c r="C60" s="43"/>
      <c r="D60" s="43"/>
      <c r="E60" s="43"/>
    </row>
    <row r="61" spans="1:64" ht="20.65" customHeight="1">
      <c r="A61" s="100" t="s">
        <v>82</v>
      </c>
      <c r="B61" s="100"/>
      <c r="C61" s="100"/>
      <c r="D61" s="100"/>
      <c r="E61" s="100"/>
      <c r="F61" s="100"/>
      <c r="G61" s="100"/>
      <c r="H61" s="100"/>
      <c r="I61" s="47">
        <f>ROUND(SUM(I39+I42+I49+I54+I58),2)</f>
        <v>132306.75</v>
      </c>
    </row>
    <row r="62" spans="1:64" ht="18.399999999999999" customHeight="1">
      <c r="A62" s="43"/>
      <c r="B62" s="43"/>
      <c r="C62" s="43"/>
      <c r="D62" s="43"/>
      <c r="E62" s="43"/>
    </row>
    <row r="63" spans="1:64" ht="20.65" customHeight="1">
      <c r="A63" s="113" t="s">
        <v>83</v>
      </c>
      <c r="B63" s="114"/>
      <c r="C63" s="114"/>
      <c r="D63" s="114"/>
      <c r="E63" s="114"/>
      <c r="F63" s="114"/>
      <c r="G63" s="114"/>
      <c r="H63" s="114"/>
      <c r="I63" s="115"/>
    </row>
    <row r="64" spans="1:64" ht="20.25" customHeight="1">
      <c r="A64" s="116" t="s">
        <v>4</v>
      </c>
      <c r="B64" s="116" t="s">
        <v>5</v>
      </c>
      <c r="C64" s="116" t="s">
        <v>6</v>
      </c>
      <c r="D64" s="116" t="s">
        <v>7</v>
      </c>
      <c r="E64" s="117" t="s">
        <v>8</v>
      </c>
      <c r="F64" s="118" t="s">
        <v>9</v>
      </c>
      <c r="G64" s="119" t="s">
        <v>10</v>
      </c>
      <c r="H64" s="99" t="s">
        <v>11</v>
      </c>
      <c r="I64" s="119" t="s">
        <v>84</v>
      </c>
      <c r="J64" s="1"/>
      <c r="K64" s="2"/>
    </row>
    <row r="65" spans="1:64" ht="20.25" customHeight="1">
      <c r="A65" s="110"/>
      <c r="B65" s="110"/>
      <c r="C65" s="110"/>
      <c r="D65" s="110"/>
      <c r="E65" s="111"/>
      <c r="F65" s="112"/>
      <c r="G65" s="107"/>
      <c r="H65" s="5">
        <v>0.23</v>
      </c>
      <c r="I65" s="107"/>
      <c r="J65" s="1"/>
      <c r="K65" s="2"/>
    </row>
    <row r="66" spans="1:64" ht="20.25" customHeight="1">
      <c r="A66" s="110"/>
      <c r="B66" s="110"/>
      <c r="C66" s="110"/>
      <c r="D66" s="110"/>
      <c r="E66" s="111"/>
      <c r="F66" s="112"/>
      <c r="G66" s="107"/>
      <c r="H66" s="4">
        <v>0</v>
      </c>
      <c r="I66" s="107"/>
      <c r="J66" s="1"/>
      <c r="K66" s="6" t="s">
        <v>13</v>
      </c>
    </row>
    <row r="67" spans="1:64" ht="20.25" customHeight="1">
      <c r="A67" s="7" t="s">
        <v>14</v>
      </c>
      <c r="B67" s="108" t="s">
        <v>15</v>
      </c>
      <c r="C67" s="108"/>
      <c r="D67" s="108"/>
      <c r="E67" s="108"/>
      <c r="F67" s="108"/>
      <c r="G67" s="108"/>
      <c r="H67" s="108"/>
      <c r="I67" s="8">
        <f>I68</f>
        <v>2446.8000000000002</v>
      </c>
      <c r="J67" s="1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30.95" customHeight="1">
      <c r="A68" s="9" t="s">
        <v>16</v>
      </c>
      <c r="B68" s="9" t="s">
        <v>17</v>
      </c>
      <c r="C68" s="9" t="s">
        <v>18</v>
      </c>
      <c r="D68" s="10" t="s">
        <v>19</v>
      </c>
      <c r="E68" s="11" t="s">
        <v>20</v>
      </c>
      <c r="F68" s="12">
        <v>6</v>
      </c>
      <c r="G68" s="13">
        <v>407.8</v>
      </c>
      <c r="H68" s="13">
        <f>G68</f>
        <v>407.8</v>
      </c>
      <c r="I68" s="13">
        <f>ROUND((H68*F68),2)</f>
        <v>2446.8000000000002</v>
      </c>
      <c r="J68" s="1"/>
      <c r="K68" s="14" t="s">
        <v>21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20.25" customHeight="1">
      <c r="A69" s="31"/>
      <c r="B69" s="32"/>
      <c r="C69" s="32"/>
      <c r="D69" s="33"/>
      <c r="E69" s="32"/>
      <c r="F69" s="34"/>
      <c r="G69" s="35"/>
      <c r="H69" s="35"/>
      <c r="I69" s="35"/>
      <c r="J69" s="1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20.25" customHeight="1">
      <c r="A70" s="16" t="s">
        <v>39</v>
      </c>
      <c r="B70" s="104" t="s">
        <v>40</v>
      </c>
      <c r="C70" s="104"/>
      <c r="D70" s="104"/>
      <c r="E70" s="104"/>
      <c r="F70" s="104"/>
      <c r="G70" s="104"/>
      <c r="H70" s="104"/>
      <c r="I70" s="17">
        <f>ROUND(SUM(I71:I71),2)</f>
        <v>15926.25</v>
      </c>
      <c r="J70" s="1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20.25" customHeight="1">
      <c r="A71" s="9" t="s">
        <v>41</v>
      </c>
      <c r="B71" s="15" t="s">
        <v>17</v>
      </c>
      <c r="C71" s="9" t="s">
        <v>85</v>
      </c>
      <c r="D71" s="36" t="s">
        <v>86</v>
      </c>
      <c r="E71" s="9" t="s">
        <v>20</v>
      </c>
      <c r="F71" s="37">
        <v>125</v>
      </c>
      <c r="G71" s="13">
        <v>127.41</v>
      </c>
      <c r="H71" s="13">
        <f>G71</f>
        <v>127.41</v>
      </c>
      <c r="I71" s="13">
        <f>ROUND((H71*F71),2)</f>
        <v>15926.25</v>
      </c>
      <c r="J71" s="38"/>
      <c r="K71" s="14" t="s">
        <v>87</v>
      </c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</row>
    <row r="72" spans="1:64" ht="20.25" customHeight="1">
      <c r="A72" s="105"/>
      <c r="B72" s="105"/>
      <c r="C72" s="105"/>
      <c r="D72" s="105"/>
      <c r="E72" s="105"/>
      <c r="F72" s="105"/>
      <c r="G72" s="105"/>
      <c r="H72" s="105"/>
      <c r="I72" s="105"/>
      <c r="J72" s="1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20.25" customHeight="1">
      <c r="A73" s="16" t="s">
        <v>57</v>
      </c>
      <c r="B73" s="104" t="s">
        <v>58</v>
      </c>
      <c r="C73" s="104"/>
      <c r="D73" s="104"/>
      <c r="E73" s="104"/>
      <c r="F73" s="104"/>
      <c r="G73" s="104"/>
      <c r="H73" s="16"/>
      <c r="I73" s="17">
        <f>ROUND(SUM(I74:I79),2)</f>
        <v>11828.81</v>
      </c>
      <c r="J73" s="1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20.25" customHeight="1">
      <c r="A74" s="20" t="s">
        <v>59</v>
      </c>
      <c r="B74" s="20" t="s">
        <v>17</v>
      </c>
      <c r="C74" s="20" t="s">
        <v>60</v>
      </c>
      <c r="D74" s="40" t="s">
        <v>76</v>
      </c>
      <c r="E74" s="20" t="s">
        <v>51</v>
      </c>
      <c r="F74" s="22">
        <v>50</v>
      </c>
      <c r="G74" s="41">
        <v>172.83</v>
      </c>
      <c r="H74" s="23">
        <f t="shared" ref="H74:H79" si="0">G74</f>
        <v>172.83</v>
      </c>
      <c r="I74" s="23">
        <f t="shared" ref="I74:I79" si="1">F74*H74</f>
        <v>8641.5</v>
      </c>
      <c r="J74" s="1"/>
      <c r="K74" s="14" t="s">
        <v>88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30.95" customHeight="1">
      <c r="A75" s="20" t="s">
        <v>78</v>
      </c>
      <c r="B75" s="20" t="s">
        <v>17</v>
      </c>
      <c r="C75" s="20" t="s">
        <v>79</v>
      </c>
      <c r="D75" s="40" t="s">
        <v>80</v>
      </c>
      <c r="E75" s="20" t="s">
        <v>51</v>
      </c>
      <c r="F75" s="22">
        <v>20</v>
      </c>
      <c r="G75" s="41">
        <v>68.83</v>
      </c>
      <c r="H75" s="23">
        <f t="shared" si="0"/>
        <v>68.83</v>
      </c>
      <c r="I75" s="23">
        <f t="shared" si="1"/>
        <v>1376.6</v>
      </c>
      <c r="J75" s="1"/>
      <c r="K75" s="14" t="s">
        <v>81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30.95" customHeight="1">
      <c r="A76" s="20" t="s">
        <v>89</v>
      </c>
      <c r="B76" s="20" t="s">
        <v>17</v>
      </c>
      <c r="C76" s="20" t="s">
        <v>90</v>
      </c>
      <c r="D76" s="40" t="s">
        <v>91</v>
      </c>
      <c r="E76" s="20" t="s">
        <v>92</v>
      </c>
      <c r="F76" s="22">
        <v>1.5</v>
      </c>
      <c r="G76" s="22">
        <v>91.99</v>
      </c>
      <c r="H76" s="23">
        <f t="shared" si="0"/>
        <v>91.99</v>
      </c>
      <c r="I76" s="23">
        <f t="shared" si="1"/>
        <v>137.98499999999999</v>
      </c>
      <c r="J76" s="1"/>
      <c r="K76" s="14" t="s">
        <v>93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30.95" customHeight="1">
      <c r="A77" s="20" t="s">
        <v>94</v>
      </c>
      <c r="B77" s="20" t="s">
        <v>17</v>
      </c>
      <c r="C77" s="20" t="s">
        <v>95</v>
      </c>
      <c r="D77" s="40" t="s">
        <v>96</v>
      </c>
      <c r="E77" s="20" t="s">
        <v>92</v>
      </c>
      <c r="F77" s="22">
        <v>0.1</v>
      </c>
      <c r="G77" s="22">
        <v>880.31</v>
      </c>
      <c r="H77" s="23">
        <f t="shared" si="0"/>
        <v>880.31</v>
      </c>
      <c r="I77" s="23">
        <f t="shared" si="1"/>
        <v>88.031000000000006</v>
      </c>
      <c r="J77" s="1"/>
      <c r="K77" s="14" t="s">
        <v>81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30.95" customHeight="1">
      <c r="A78" s="20" t="s">
        <v>97</v>
      </c>
      <c r="B78" s="20" t="s">
        <v>17</v>
      </c>
      <c r="C78" s="20" t="s">
        <v>98</v>
      </c>
      <c r="D78" s="40" t="s">
        <v>99</v>
      </c>
      <c r="E78" s="20" t="s">
        <v>100</v>
      </c>
      <c r="F78" s="22">
        <v>6</v>
      </c>
      <c r="G78" s="22">
        <v>229.21</v>
      </c>
      <c r="H78" s="23">
        <f t="shared" si="0"/>
        <v>229.21</v>
      </c>
      <c r="I78" s="23">
        <f t="shared" si="1"/>
        <v>1375.26</v>
      </c>
      <c r="J78" s="1"/>
      <c r="K78" s="14" t="s">
        <v>93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30.95" customHeight="1">
      <c r="A79" s="20" t="s">
        <v>101</v>
      </c>
      <c r="B79" s="20" t="s">
        <v>17</v>
      </c>
      <c r="C79" s="20" t="s">
        <v>102</v>
      </c>
      <c r="D79" s="40" t="s">
        <v>103</v>
      </c>
      <c r="E79" s="20" t="s">
        <v>100</v>
      </c>
      <c r="F79" s="22">
        <v>1</v>
      </c>
      <c r="G79" s="22">
        <v>209.43</v>
      </c>
      <c r="H79" s="23">
        <f t="shared" si="0"/>
        <v>209.43</v>
      </c>
      <c r="I79" s="23">
        <f t="shared" si="1"/>
        <v>209.43</v>
      </c>
      <c r="J79" s="1"/>
      <c r="K79" s="14" t="s">
        <v>104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20.25" customHeight="1">
      <c r="A80" s="105"/>
      <c r="B80" s="105"/>
      <c r="C80" s="105"/>
      <c r="D80" s="105"/>
      <c r="E80" s="105"/>
      <c r="F80" s="105"/>
      <c r="G80" s="105"/>
      <c r="H80" s="105"/>
      <c r="I80" s="105"/>
      <c r="J80" s="1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20.25" customHeight="1">
      <c r="A81" s="16" t="s">
        <v>63</v>
      </c>
      <c r="B81" s="106" t="s">
        <v>64</v>
      </c>
      <c r="C81" s="106"/>
      <c r="D81" s="106"/>
      <c r="E81" s="106"/>
      <c r="F81" s="106"/>
      <c r="G81" s="106"/>
      <c r="H81" s="42"/>
      <c r="I81" s="17">
        <f>ROUND(SUM(I82:I82),2)</f>
        <v>850.55</v>
      </c>
      <c r="J81" s="1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20.25" customHeight="1">
      <c r="A82" s="20" t="s">
        <v>65</v>
      </c>
      <c r="B82" s="24" t="s">
        <v>27</v>
      </c>
      <c r="C82" s="24">
        <v>170401</v>
      </c>
      <c r="D82" s="25" t="s">
        <v>66</v>
      </c>
      <c r="E82" s="24" t="s">
        <v>20</v>
      </c>
      <c r="F82" s="30">
        <v>50</v>
      </c>
      <c r="G82" s="23">
        <v>13.83</v>
      </c>
      <c r="H82" s="23">
        <f>G82*$H$8+G82</f>
        <v>17.010899999999999</v>
      </c>
      <c r="I82" s="23">
        <f>F82*H82</f>
        <v>850.54499999999996</v>
      </c>
      <c r="J82" s="1"/>
      <c r="K82" s="14" t="s">
        <v>67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8.399999999999999" customHeight="1">
      <c r="A83" s="43"/>
      <c r="B83" s="43"/>
      <c r="C83" s="43"/>
      <c r="D83" s="43"/>
      <c r="E83" s="43"/>
    </row>
    <row r="84" spans="1:64" ht="20.65" customHeight="1">
      <c r="A84" s="100" t="s">
        <v>105</v>
      </c>
      <c r="B84" s="100"/>
      <c r="C84" s="100"/>
      <c r="D84" s="100"/>
      <c r="E84" s="100"/>
      <c r="F84" s="100"/>
      <c r="G84" s="100"/>
      <c r="H84" s="100"/>
      <c r="I84" s="47">
        <f>ROUND(SUM(I67+I70+I73+I81),2)</f>
        <v>31052.41</v>
      </c>
    </row>
    <row r="85" spans="1:64" ht="18.399999999999999" customHeight="1">
      <c r="A85" s="43"/>
      <c r="B85" s="43"/>
      <c r="C85" s="43"/>
      <c r="D85" s="43"/>
      <c r="E85" s="43"/>
    </row>
    <row r="86" spans="1:64" ht="18.399999999999999" customHeight="1">
      <c r="A86" s="113" t="s">
        <v>119</v>
      </c>
      <c r="B86" s="114"/>
      <c r="C86" s="114"/>
      <c r="D86" s="114"/>
      <c r="E86" s="114"/>
      <c r="F86" s="114"/>
      <c r="G86" s="114"/>
      <c r="H86" s="114"/>
      <c r="I86" s="115"/>
    </row>
    <row r="87" spans="1:64" ht="18.399999999999999" customHeight="1">
      <c r="A87" s="116" t="s">
        <v>4</v>
      </c>
      <c r="B87" s="116" t="s">
        <v>5</v>
      </c>
      <c r="C87" s="116" t="s">
        <v>6</v>
      </c>
      <c r="D87" s="116" t="s">
        <v>7</v>
      </c>
      <c r="E87" s="117" t="s">
        <v>8</v>
      </c>
      <c r="F87" s="118" t="s">
        <v>9</v>
      </c>
      <c r="G87" s="119" t="s">
        <v>10</v>
      </c>
      <c r="H87" s="99" t="s">
        <v>11</v>
      </c>
      <c r="I87" s="119" t="s">
        <v>120</v>
      </c>
      <c r="J87" s="1"/>
      <c r="K87" s="2"/>
    </row>
    <row r="88" spans="1:64" ht="18.399999999999999" customHeight="1">
      <c r="A88" s="110"/>
      <c r="B88" s="110"/>
      <c r="C88" s="110"/>
      <c r="D88" s="110"/>
      <c r="E88" s="111"/>
      <c r="F88" s="112"/>
      <c r="G88" s="107"/>
      <c r="H88" s="5">
        <v>0.23</v>
      </c>
      <c r="I88" s="107"/>
      <c r="J88" s="1"/>
      <c r="K88" s="2"/>
    </row>
    <row r="89" spans="1:64" ht="18.399999999999999" customHeight="1">
      <c r="A89" s="110"/>
      <c r="B89" s="110"/>
      <c r="C89" s="110"/>
      <c r="D89" s="110"/>
      <c r="E89" s="111"/>
      <c r="F89" s="112"/>
      <c r="G89" s="107"/>
      <c r="H89" s="4">
        <v>0</v>
      </c>
      <c r="I89" s="107"/>
      <c r="J89" s="1"/>
      <c r="K89" s="6" t="s">
        <v>13</v>
      </c>
    </row>
    <row r="90" spans="1:64" ht="18.399999999999999" customHeight="1">
      <c r="A90" s="7" t="s">
        <v>14</v>
      </c>
      <c r="B90" s="108" t="s">
        <v>15</v>
      </c>
      <c r="C90" s="108"/>
      <c r="D90" s="108"/>
      <c r="E90" s="108"/>
      <c r="F90" s="108"/>
      <c r="G90" s="108"/>
      <c r="H90" s="108"/>
      <c r="I90" s="8">
        <f>I91</f>
        <v>2446.8000000000002</v>
      </c>
      <c r="J90" s="1"/>
      <c r="K90" s="2"/>
    </row>
    <row r="91" spans="1:64" ht="18.399999999999999" customHeight="1">
      <c r="A91" s="9" t="s">
        <v>16</v>
      </c>
      <c r="B91" s="9" t="s">
        <v>17</v>
      </c>
      <c r="C91" s="9" t="s">
        <v>18</v>
      </c>
      <c r="D91" s="10" t="s">
        <v>19</v>
      </c>
      <c r="E91" s="11" t="s">
        <v>20</v>
      </c>
      <c r="F91" s="12">
        <v>6</v>
      </c>
      <c r="G91" s="13">
        <v>407.8</v>
      </c>
      <c r="H91" s="13">
        <f>G91</f>
        <v>407.8</v>
      </c>
      <c r="I91" s="13">
        <f>ROUND((H91*F91),2)</f>
        <v>2446.8000000000002</v>
      </c>
      <c r="J91" s="1"/>
      <c r="K91" s="14" t="s">
        <v>21</v>
      </c>
    </row>
    <row r="92" spans="1:64" ht="18.399999999999999" customHeight="1">
      <c r="A92" s="105"/>
      <c r="B92" s="105"/>
      <c r="C92" s="105"/>
      <c r="D92" s="105"/>
      <c r="E92" s="105"/>
      <c r="F92" s="105"/>
      <c r="G92" s="105"/>
      <c r="H92" s="105"/>
      <c r="I92" s="105"/>
      <c r="J92" s="1"/>
      <c r="K92" s="2"/>
    </row>
    <row r="93" spans="1:64" ht="18.399999999999999" customHeight="1">
      <c r="A93" s="16" t="s">
        <v>22</v>
      </c>
      <c r="B93" s="104" t="s">
        <v>23</v>
      </c>
      <c r="C93" s="104"/>
      <c r="D93" s="104"/>
      <c r="E93" s="104"/>
      <c r="F93" s="104"/>
      <c r="G93" s="104"/>
      <c r="H93" s="104"/>
      <c r="I93" s="17">
        <f>ROUND(SUM(I94+I98),2)</f>
        <v>11480.03</v>
      </c>
      <c r="J93" s="1"/>
      <c r="K93" s="2"/>
      <c r="L93" s="1"/>
      <c r="M93" s="1"/>
    </row>
    <row r="94" spans="1:64" ht="18.399999999999999" customHeight="1">
      <c r="A94" s="18" t="s">
        <v>24</v>
      </c>
      <c r="B94" s="103" t="s">
        <v>25</v>
      </c>
      <c r="C94" s="103"/>
      <c r="D94" s="103"/>
      <c r="E94" s="103"/>
      <c r="F94" s="103"/>
      <c r="G94" s="103"/>
      <c r="H94" s="103"/>
      <c r="I94" s="19">
        <f>ROUND(SUM(I95:I96),2)</f>
        <v>8072.31</v>
      </c>
      <c r="J94" s="1"/>
      <c r="K94" s="2"/>
      <c r="L94" s="1"/>
      <c r="M94" s="1"/>
    </row>
    <row r="95" spans="1:64" ht="18.399999999999999" customHeight="1">
      <c r="A95" s="20" t="s">
        <v>26</v>
      </c>
      <c r="B95" s="11" t="s">
        <v>27</v>
      </c>
      <c r="C95" s="11">
        <v>45004</v>
      </c>
      <c r="D95" s="21" t="s">
        <v>28</v>
      </c>
      <c r="E95" s="11" t="s">
        <v>29</v>
      </c>
      <c r="F95" s="22">
        <v>19</v>
      </c>
      <c r="G95" s="23">
        <v>69.150000000000006</v>
      </c>
      <c r="H95" s="23">
        <f>G95*$H$8+G95</f>
        <v>85.054500000000004</v>
      </c>
      <c r="I95" s="23">
        <f>F95*H95</f>
        <v>1616.0355000000002</v>
      </c>
      <c r="J95" s="1"/>
      <c r="K95" s="14" t="s">
        <v>121</v>
      </c>
      <c r="L95" s="1"/>
      <c r="M95" s="1"/>
    </row>
    <row r="96" spans="1:64" ht="18.399999999999999" customHeight="1">
      <c r="A96" s="20" t="s">
        <v>31</v>
      </c>
      <c r="B96" s="11" t="s">
        <v>27</v>
      </c>
      <c r="C96" s="11">
        <v>176096</v>
      </c>
      <c r="D96" s="21" t="s">
        <v>122</v>
      </c>
      <c r="E96" s="11" t="s">
        <v>123</v>
      </c>
      <c r="F96" s="22">
        <v>100</v>
      </c>
      <c r="G96" s="23">
        <v>52.49</v>
      </c>
      <c r="H96" s="23">
        <f>G96*$H$8+G96</f>
        <v>64.562700000000007</v>
      </c>
      <c r="I96" s="23">
        <f>F96*H96</f>
        <v>6456.27</v>
      </c>
      <c r="J96" s="1"/>
      <c r="K96" s="14" t="s">
        <v>124</v>
      </c>
      <c r="L96" s="1"/>
      <c r="M96" s="1"/>
    </row>
    <row r="97" spans="1:13" ht="18.399999999999999" customHeight="1">
      <c r="A97" s="26"/>
      <c r="B97" s="26"/>
      <c r="C97" s="26"/>
      <c r="D97" s="26"/>
      <c r="E97" s="26"/>
      <c r="F97" s="27"/>
      <c r="G97" s="26"/>
      <c r="H97" s="26"/>
      <c r="I97" s="26"/>
      <c r="J97" s="1"/>
      <c r="K97" s="2"/>
      <c r="L97" s="1"/>
      <c r="M97" s="1"/>
    </row>
    <row r="98" spans="1:13" ht="18.399999999999999" customHeight="1">
      <c r="A98" s="18" t="s">
        <v>34</v>
      </c>
      <c r="B98" s="103" t="s">
        <v>35</v>
      </c>
      <c r="C98" s="103"/>
      <c r="D98" s="103"/>
      <c r="E98" s="103"/>
      <c r="F98" s="103"/>
      <c r="G98" s="103"/>
      <c r="H98" s="103"/>
      <c r="I98" s="19">
        <f>ROUND(SUM(I99:I99),2)</f>
        <v>3407.72</v>
      </c>
      <c r="J98" s="1"/>
      <c r="K98" s="2"/>
    </row>
    <row r="99" spans="1:13" ht="18.399999999999999" customHeight="1">
      <c r="A99" s="28" t="s">
        <v>36</v>
      </c>
      <c r="B99" s="29" t="s">
        <v>27</v>
      </c>
      <c r="C99" s="29">
        <v>10107</v>
      </c>
      <c r="D99" s="25" t="s">
        <v>37</v>
      </c>
      <c r="E99" s="29" t="s">
        <v>29</v>
      </c>
      <c r="F99" s="30">
        <v>25</v>
      </c>
      <c r="G99" s="13">
        <v>110.82</v>
      </c>
      <c r="H99" s="23">
        <f>G99*$H$8+G99</f>
        <v>136.30859999999998</v>
      </c>
      <c r="I99" s="13">
        <f>H99*F99</f>
        <v>3407.7149999999997</v>
      </c>
      <c r="J99" s="1"/>
      <c r="K99" s="14" t="s">
        <v>38</v>
      </c>
    </row>
    <row r="100" spans="1:13" ht="18.399999999999999" customHeight="1">
      <c r="A100" s="31"/>
      <c r="B100" s="32"/>
      <c r="C100" s="32"/>
      <c r="D100" s="33"/>
      <c r="E100" s="32"/>
      <c r="F100" s="34"/>
      <c r="G100" s="35"/>
      <c r="H100" s="35"/>
      <c r="I100" s="35"/>
      <c r="J100" s="1"/>
      <c r="K100" s="2"/>
    </row>
    <row r="101" spans="1:13" ht="18.399999999999999" customHeight="1">
      <c r="A101" s="16" t="s">
        <v>39</v>
      </c>
      <c r="B101" s="104" t="s">
        <v>40</v>
      </c>
      <c r="C101" s="104"/>
      <c r="D101" s="104"/>
      <c r="E101" s="104"/>
      <c r="F101" s="104"/>
      <c r="G101" s="104"/>
      <c r="H101" s="104"/>
      <c r="I101" s="17">
        <f>ROUND(SUM(I102:I104),2)</f>
        <v>86163.06</v>
      </c>
      <c r="J101" s="1"/>
      <c r="K101" s="2"/>
    </row>
    <row r="102" spans="1:13" ht="18.399999999999999" customHeight="1">
      <c r="A102" s="9" t="s">
        <v>41</v>
      </c>
      <c r="B102" s="15" t="s">
        <v>17</v>
      </c>
      <c r="C102" s="9" t="s">
        <v>42</v>
      </c>
      <c r="D102" s="36" t="s">
        <v>109</v>
      </c>
      <c r="E102" s="9" t="s">
        <v>29</v>
      </c>
      <c r="F102" s="37">
        <v>19.45</v>
      </c>
      <c r="G102" s="13">
        <v>73.59</v>
      </c>
      <c r="H102" s="13">
        <f>G102</f>
        <v>73.59</v>
      </c>
      <c r="I102" s="13">
        <f>ROUND((H102*F102),2)</f>
        <v>1431.33</v>
      </c>
      <c r="J102" s="38"/>
      <c r="K102" s="14" t="s">
        <v>125</v>
      </c>
    </row>
    <row r="103" spans="1:13" ht="18.399999999999999" customHeight="1">
      <c r="A103" s="9" t="s">
        <v>45</v>
      </c>
      <c r="B103" s="15" t="s">
        <v>27</v>
      </c>
      <c r="C103" s="15">
        <v>10210</v>
      </c>
      <c r="D103" s="21" t="s">
        <v>46</v>
      </c>
      <c r="E103" s="9" t="s">
        <v>29</v>
      </c>
      <c r="F103" s="39">
        <v>19.45</v>
      </c>
      <c r="G103" s="13">
        <v>15.58</v>
      </c>
      <c r="H103" s="23">
        <f>G103*$H$8+G103</f>
        <v>19.163399999999999</v>
      </c>
      <c r="I103" s="13">
        <f>ROUND((H103*F103),2)</f>
        <v>372.73</v>
      </c>
      <c r="J103" s="1"/>
      <c r="K103" s="14" t="s">
        <v>126</v>
      </c>
    </row>
    <row r="104" spans="1:13" ht="18.399999999999999" customHeight="1">
      <c r="A104" s="9" t="s">
        <v>48</v>
      </c>
      <c r="B104" s="15" t="s">
        <v>17</v>
      </c>
      <c r="C104" s="9" t="s">
        <v>73</v>
      </c>
      <c r="D104" s="36" t="s">
        <v>74</v>
      </c>
      <c r="E104" s="9" t="s">
        <v>51</v>
      </c>
      <c r="F104" s="37">
        <v>100</v>
      </c>
      <c r="G104" s="13">
        <v>843.59</v>
      </c>
      <c r="H104" s="13">
        <f>G104</f>
        <v>843.59</v>
      </c>
      <c r="I104" s="13">
        <f>ROUND((H104*F104),2)</f>
        <v>84359</v>
      </c>
      <c r="J104" s="38"/>
      <c r="K104" s="14" t="s">
        <v>127</v>
      </c>
    </row>
    <row r="105" spans="1:13" ht="18.399999999999999" customHeight="1">
      <c r="A105" s="105"/>
      <c r="B105" s="105"/>
      <c r="C105" s="105"/>
      <c r="D105" s="105"/>
      <c r="E105" s="105"/>
      <c r="F105" s="105"/>
      <c r="G105" s="105"/>
      <c r="H105" s="105"/>
      <c r="I105" s="105"/>
      <c r="J105" s="1"/>
      <c r="K105" s="2"/>
    </row>
    <row r="106" spans="1:13" ht="18.399999999999999" customHeight="1">
      <c r="A106" s="16" t="s">
        <v>57</v>
      </c>
      <c r="B106" s="104" t="s">
        <v>58</v>
      </c>
      <c r="C106" s="104"/>
      <c r="D106" s="104"/>
      <c r="E106" s="104"/>
      <c r="F106" s="104"/>
      <c r="G106" s="104"/>
      <c r="H106" s="16"/>
      <c r="I106" s="17">
        <f>ROUND(SUM(I107),2)</f>
        <v>6963</v>
      </c>
      <c r="J106" s="1"/>
      <c r="K106" s="2"/>
      <c r="L106" s="1"/>
      <c r="M106" s="1"/>
    </row>
    <row r="107" spans="1:13" ht="18.399999999999999" customHeight="1">
      <c r="A107" s="20" t="s">
        <v>59</v>
      </c>
      <c r="B107" s="20" t="s">
        <v>17</v>
      </c>
      <c r="C107" s="20" t="s">
        <v>128</v>
      </c>
      <c r="D107" s="40" t="s">
        <v>129</v>
      </c>
      <c r="E107" s="20" t="s">
        <v>51</v>
      </c>
      <c r="F107" s="22">
        <v>100</v>
      </c>
      <c r="G107" s="41">
        <v>69.63</v>
      </c>
      <c r="H107" s="23">
        <f>G107</f>
        <v>69.63</v>
      </c>
      <c r="I107" s="23">
        <f>F107*H107</f>
        <v>6963</v>
      </c>
      <c r="J107" s="1"/>
      <c r="K107" s="14" t="s">
        <v>130</v>
      </c>
      <c r="L107" s="1"/>
      <c r="M107" s="1"/>
    </row>
    <row r="108" spans="1:13" ht="18.399999999999999" customHeight="1">
      <c r="A108" s="105"/>
      <c r="B108" s="105"/>
      <c r="C108" s="105"/>
      <c r="D108" s="105"/>
      <c r="E108" s="105"/>
      <c r="F108" s="105"/>
      <c r="G108" s="105"/>
      <c r="H108" s="105"/>
      <c r="I108" s="105"/>
      <c r="J108" s="1"/>
      <c r="K108" s="2"/>
    </row>
    <row r="109" spans="1:13" ht="18.399999999999999" customHeight="1">
      <c r="A109" s="16" t="s">
        <v>63</v>
      </c>
      <c r="B109" s="106" t="s">
        <v>64</v>
      </c>
      <c r="C109" s="106"/>
      <c r="D109" s="106"/>
      <c r="E109" s="106"/>
      <c r="F109" s="106"/>
      <c r="G109" s="106"/>
      <c r="H109" s="42"/>
      <c r="I109" s="17">
        <f>ROUND(SUM(I110:I110),2)</f>
        <v>1701.09</v>
      </c>
      <c r="J109" s="1"/>
      <c r="K109" s="2"/>
    </row>
    <row r="110" spans="1:13" ht="18.399999999999999" customHeight="1">
      <c r="A110" s="20" t="s">
        <v>59</v>
      </c>
      <c r="B110" s="24" t="s">
        <v>27</v>
      </c>
      <c r="C110" s="24">
        <v>170401</v>
      </c>
      <c r="D110" s="25" t="s">
        <v>66</v>
      </c>
      <c r="E110" s="24" t="s">
        <v>20</v>
      </c>
      <c r="F110" s="30">
        <v>100</v>
      </c>
      <c r="G110" s="23">
        <v>13.83</v>
      </c>
      <c r="H110" s="23">
        <f>G110*$H$8+G110</f>
        <v>17.010899999999999</v>
      </c>
      <c r="I110" s="23">
        <f>F110*H110</f>
        <v>1701.09</v>
      </c>
      <c r="J110" s="1"/>
      <c r="K110" s="14" t="s">
        <v>67</v>
      </c>
    </row>
    <row r="111" spans="1:13" ht="18.399999999999999" customHeight="1">
      <c r="A111" s="43"/>
      <c r="B111" s="43"/>
      <c r="C111" s="43"/>
      <c r="D111" s="43"/>
      <c r="E111" s="43"/>
    </row>
    <row r="112" spans="1:13" ht="18.399999999999999" customHeight="1">
      <c r="A112" s="100" t="s">
        <v>118</v>
      </c>
      <c r="B112" s="100"/>
      <c r="C112" s="100"/>
      <c r="D112" s="100"/>
      <c r="E112" s="100"/>
      <c r="F112" s="100"/>
      <c r="G112" s="100"/>
      <c r="H112" s="100"/>
      <c r="I112" s="47">
        <f>ROUND(SUM(I90+I93+I101+I106+I109),2)</f>
        <v>108753.98</v>
      </c>
    </row>
    <row r="113" spans="1:11" ht="18.399999999999999" customHeight="1">
      <c r="A113" s="43"/>
      <c r="B113" s="43"/>
      <c r="C113" s="43"/>
      <c r="D113" s="43"/>
      <c r="E113" s="43"/>
    </row>
    <row r="114" spans="1:11" ht="18.399999999999999" customHeight="1">
      <c r="A114" s="113" t="s">
        <v>106</v>
      </c>
      <c r="B114" s="114"/>
      <c r="C114" s="114"/>
      <c r="D114" s="114"/>
      <c r="E114" s="114"/>
      <c r="F114" s="114"/>
      <c r="G114" s="114"/>
      <c r="H114" s="114"/>
      <c r="I114" s="115"/>
    </row>
    <row r="115" spans="1:11" ht="20.25" customHeight="1">
      <c r="A115" s="116" t="s">
        <v>4</v>
      </c>
      <c r="B115" s="116" t="s">
        <v>5</v>
      </c>
      <c r="C115" s="116" t="s">
        <v>6</v>
      </c>
      <c r="D115" s="116" t="s">
        <v>7</v>
      </c>
      <c r="E115" s="117" t="s">
        <v>8</v>
      </c>
      <c r="F115" s="118" t="s">
        <v>9</v>
      </c>
      <c r="G115" s="119" t="s">
        <v>10</v>
      </c>
      <c r="H115" s="99" t="s">
        <v>11</v>
      </c>
      <c r="I115" s="119" t="s">
        <v>107</v>
      </c>
      <c r="J115" s="1"/>
      <c r="K115" s="2"/>
    </row>
    <row r="116" spans="1:11" ht="20.25" customHeight="1">
      <c r="A116" s="110"/>
      <c r="B116" s="110"/>
      <c r="C116" s="110"/>
      <c r="D116" s="110"/>
      <c r="E116" s="111"/>
      <c r="F116" s="112"/>
      <c r="G116" s="107"/>
      <c r="H116" s="5">
        <v>0.23</v>
      </c>
      <c r="I116" s="107"/>
      <c r="J116" s="1"/>
      <c r="K116" s="2"/>
    </row>
    <row r="117" spans="1:11" ht="20.25" customHeight="1">
      <c r="A117" s="110"/>
      <c r="B117" s="110"/>
      <c r="C117" s="110"/>
      <c r="D117" s="110"/>
      <c r="E117" s="111"/>
      <c r="F117" s="112"/>
      <c r="G117" s="107"/>
      <c r="H117" s="4">
        <v>0</v>
      </c>
      <c r="I117" s="107"/>
      <c r="J117" s="1"/>
      <c r="K117" s="6" t="s">
        <v>13</v>
      </c>
    </row>
    <row r="118" spans="1:11" ht="20.25" customHeight="1">
      <c r="A118" s="7" t="s">
        <v>14</v>
      </c>
      <c r="B118" s="108" t="s">
        <v>15</v>
      </c>
      <c r="C118" s="108"/>
      <c r="D118" s="108"/>
      <c r="E118" s="108"/>
      <c r="F118" s="108"/>
      <c r="G118" s="108"/>
      <c r="H118" s="108"/>
      <c r="I118" s="8">
        <f>I119</f>
        <v>2446.8000000000002</v>
      </c>
      <c r="J118" s="1"/>
      <c r="K118" s="2"/>
    </row>
    <row r="119" spans="1:11" ht="30.95" customHeight="1">
      <c r="A119" s="9" t="s">
        <v>108</v>
      </c>
      <c r="B119" s="9" t="s">
        <v>17</v>
      </c>
      <c r="C119" s="9" t="s">
        <v>18</v>
      </c>
      <c r="D119" s="10" t="s">
        <v>19</v>
      </c>
      <c r="E119" s="11" t="s">
        <v>20</v>
      </c>
      <c r="F119" s="12">
        <v>6</v>
      </c>
      <c r="G119" s="13">
        <v>407.8</v>
      </c>
      <c r="H119" s="13">
        <f>G119</f>
        <v>407.8</v>
      </c>
      <c r="I119" s="13">
        <f>ROUND((H119*F119),2)</f>
        <v>2446.8000000000002</v>
      </c>
      <c r="J119" s="1"/>
      <c r="K119" s="14" t="s">
        <v>21</v>
      </c>
    </row>
    <row r="120" spans="1:11" ht="20.25" customHeight="1">
      <c r="A120" s="105"/>
      <c r="B120" s="105"/>
      <c r="C120" s="105"/>
      <c r="D120" s="105"/>
      <c r="E120" s="105"/>
      <c r="F120" s="105"/>
      <c r="G120" s="105"/>
      <c r="H120" s="105"/>
      <c r="I120" s="105"/>
      <c r="J120" s="1"/>
      <c r="K120" s="2"/>
    </row>
    <row r="121" spans="1:11" ht="20.25" customHeight="1">
      <c r="A121" s="7" t="s">
        <v>22</v>
      </c>
      <c r="B121" s="108" t="s">
        <v>35</v>
      </c>
      <c r="C121" s="108"/>
      <c r="D121" s="108"/>
      <c r="E121" s="108"/>
      <c r="F121" s="108"/>
      <c r="G121" s="108"/>
      <c r="H121" s="108"/>
      <c r="I121" s="8">
        <f>I122</f>
        <v>1363.0859999999998</v>
      </c>
      <c r="J121" s="1"/>
      <c r="K121" s="2"/>
    </row>
    <row r="122" spans="1:11" ht="29.45" customHeight="1">
      <c r="A122" s="28" t="s">
        <v>24</v>
      </c>
      <c r="B122" s="29" t="s">
        <v>27</v>
      </c>
      <c r="C122" s="29">
        <v>10107</v>
      </c>
      <c r="D122" s="25" t="s">
        <v>37</v>
      </c>
      <c r="E122" s="29" t="s">
        <v>29</v>
      </c>
      <c r="F122" s="30">
        <v>10</v>
      </c>
      <c r="G122" s="13">
        <v>110.82</v>
      </c>
      <c r="H122" s="23">
        <f>G122*$H$8+G122</f>
        <v>136.30859999999998</v>
      </c>
      <c r="I122" s="13">
        <f>H122*F122</f>
        <v>1363.0859999999998</v>
      </c>
      <c r="J122" s="1"/>
      <c r="K122" s="14" t="s">
        <v>38</v>
      </c>
    </row>
    <row r="123" spans="1:11" ht="20.25" customHeight="1">
      <c r="A123" s="31"/>
      <c r="B123" s="32"/>
      <c r="C123" s="32"/>
      <c r="D123" s="33"/>
      <c r="E123" s="32"/>
      <c r="F123" s="34"/>
      <c r="G123" s="35"/>
      <c r="H123" s="35"/>
      <c r="I123" s="35"/>
      <c r="J123" s="1"/>
      <c r="K123" s="2"/>
    </row>
    <row r="124" spans="1:11" ht="20.25" customHeight="1">
      <c r="A124" s="16" t="s">
        <v>39</v>
      </c>
      <c r="B124" s="104" t="s">
        <v>40</v>
      </c>
      <c r="C124" s="104"/>
      <c r="D124" s="104"/>
      <c r="E124" s="104"/>
      <c r="F124" s="104"/>
      <c r="G124" s="104"/>
      <c r="H124" s="104"/>
      <c r="I124" s="17">
        <f>ROUND(SUM(I125:I127),2)</f>
        <v>42268.08</v>
      </c>
      <c r="J124" s="1"/>
      <c r="K124" s="2"/>
    </row>
    <row r="125" spans="1:11" ht="30.95" customHeight="1">
      <c r="A125" s="9" t="s">
        <v>41</v>
      </c>
      <c r="B125" s="15" t="s">
        <v>17</v>
      </c>
      <c r="C125" s="9" t="s">
        <v>42</v>
      </c>
      <c r="D125" s="36" t="s">
        <v>109</v>
      </c>
      <c r="E125" s="9" t="s">
        <v>29</v>
      </c>
      <c r="F125" s="37">
        <v>10.050000000000001</v>
      </c>
      <c r="G125" s="13">
        <v>73.59</v>
      </c>
      <c r="H125" s="13">
        <f>G125</f>
        <v>73.59</v>
      </c>
      <c r="I125" s="13">
        <f>ROUND((H125*F125),2)</f>
        <v>739.58</v>
      </c>
      <c r="J125" s="38"/>
      <c r="K125" s="14" t="s">
        <v>110</v>
      </c>
    </row>
    <row r="126" spans="1:11" ht="20.25" customHeight="1">
      <c r="A126" s="9" t="s">
        <v>45</v>
      </c>
      <c r="B126" s="15" t="s">
        <v>27</v>
      </c>
      <c r="C126" s="15">
        <v>10210</v>
      </c>
      <c r="D126" s="21" t="s">
        <v>46</v>
      </c>
      <c r="E126" s="9" t="s">
        <v>29</v>
      </c>
      <c r="F126" s="39">
        <v>10.050000000000001</v>
      </c>
      <c r="G126" s="13">
        <v>15.58</v>
      </c>
      <c r="H126" s="23">
        <f>G126*$H$8+G126</f>
        <v>19.163399999999999</v>
      </c>
      <c r="I126" s="13">
        <f>ROUND((H126*F126),2)</f>
        <v>192.59</v>
      </c>
      <c r="J126" s="1"/>
      <c r="K126" s="14" t="s">
        <v>47</v>
      </c>
    </row>
    <row r="127" spans="1:11" ht="20.25" customHeight="1">
      <c r="A127" s="9" t="s">
        <v>48</v>
      </c>
      <c r="B127" s="15" t="s">
        <v>17</v>
      </c>
      <c r="C127" s="9" t="s">
        <v>73</v>
      </c>
      <c r="D127" s="36" t="s">
        <v>74</v>
      </c>
      <c r="E127" s="9" t="s">
        <v>51</v>
      </c>
      <c r="F127" s="37">
        <v>49</v>
      </c>
      <c r="G127" s="13">
        <v>843.59</v>
      </c>
      <c r="H127" s="13">
        <f>G127</f>
        <v>843.59</v>
      </c>
      <c r="I127" s="13">
        <f>ROUND((H127*F127),2)</f>
        <v>41335.910000000003</v>
      </c>
      <c r="J127" s="38"/>
      <c r="K127" s="14" t="s">
        <v>111</v>
      </c>
    </row>
    <row r="128" spans="1:11" ht="20.25" customHeight="1">
      <c r="A128" s="105"/>
      <c r="B128" s="105"/>
      <c r="C128" s="105"/>
      <c r="D128" s="105"/>
      <c r="E128" s="105"/>
      <c r="F128" s="105"/>
      <c r="G128" s="105"/>
      <c r="H128" s="105"/>
      <c r="I128" s="105"/>
      <c r="J128" s="1"/>
      <c r="K128" s="2"/>
    </row>
    <row r="129" spans="1:11" ht="20.25" customHeight="1">
      <c r="A129" s="16" t="s">
        <v>112</v>
      </c>
      <c r="B129" s="104" t="s">
        <v>113</v>
      </c>
      <c r="C129" s="104"/>
      <c r="D129" s="104"/>
      <c r="E129" s="104"/>
      <c r="F129" s="104"/>
      <c r="G129" s="104"/>
      <c r="H129" s="104"/>
      <c r="I129" s="17">
        <f>ROUND(SUM(I130:I131),2)</f>
        <v>12191.31</v>
      </c>
      <c r="J129" s="1"/>
      <c r="K129" s="2"/>
    </row>
    <row r="130" spans="1:11" ht="20.25" customHeight="1">
      <c r="A130" s="20" t="s">
        <v>59</v>
      </c>
      <c r="B130" s="20" t="s">
        <v>17</v>
      </c>
      <c r="C130" s="20" t="s">
        <v>114</v>
      </c>
      <c r="D130" s="40" t="s">
        <v>115</v>
      </c>
      <c r="E130" s="20" t="s">
        <v>8</v>
      </c>
      <c r="F130" s="22">
        <v>1</v>
      </c>
      <c r="G130" s="41">
        <v>7697.66</v>
      </c>
      <c r="H130" s="23">
        <f>G130</f>
        <v>7697.66</v>
      </c>
      <c r="I130" s="23">
        <f>F130*H130</f>
        <v>7697.66</v>
      </c>
      <c r="J130" s="1"/>
      <c r="K130" s="14"/>
    </row>
    <row r="131" spans="1:11" ht="20.25" customHeight="1">
      <c r="A131" s="20" t="s">
        <v>78</v>
      </c>
      <c r="B131" s="20" t="s">
        <v>17</v>
      </c>
      <c r="C131" s="20" t="s">
        <v>116</v>
      </c>
      <c r="D131" s="40" t="s">
        <v>117</v>
      </c>
      <c r="E131" s="20" t="s">
        <v>8</v>
      </c>
      <c r="F131" s="22">
        <v>1</v>
      </c>
      <c r="G131" s="41">
        <v>4493.6499999999996</v>
      </c>
      <c r="H131" s="23">
        <f>G131</f>
        <v>4493.6499999999996</v>
      </c>
      <c r="I131" s="23">
        <f>F131*H131</f>
        <v>4493.6499999999996</v>
      </c>
      <c r="J131" s="1"/>
      <c r="K131" s="14"/>
    </row>
    <row r="132" spans="1:11" ht="20.25" customHeight="1">
      <c r="A132" s="105"/>
      <c r="B132" s="105"/>
      <c r="C132" s="105"/>
      <c r="D132" s="105"/>
      <c r="E132" s="105"/>
      <c r="F132" s="105"/>
      <c r="G132" s="105"/>
      <c r="H132" s="105"/>
      <c r="I132" s="105"/>
      <c r="J132" s="1"/>
      <c r="K132" s="2"/>
    </row>
    <row r="133" spans="1:11" ht="20.25" customHeight="1">
      <c r="A133" s="16" t="s">
        <v>63</v>
      </c>
      <c r="B133" s="106" t="s">
        <v>64</v>
      </c>
      <c r="C133" s="106"/>
      <c r="D133" s="106"/>
      <c r="E133" s="106"/>
      <c r="F133" s="106"/>
      <c r="G133" s="106"/>
      <c r="H133" s="42"/>
      <c r="I133" s="17">
        <f>ROUND(SUM(I134:I134),2)</f>
        <v>833.53</v>
      </c>
      <c r="J133" s="1"/>
      <c r="K133" s="2"/>
    </row>
    <row r="134" spans="1:11" ht="20.25" customHeight="1">
      <c r="A134" s="20" t="s">
        <v>65</v>
      </c>
      <c r="B134" s="24" t="s">
        <v>27</v>
      </c>
      <c r="C134" s="24">
        <v>170401</v>
      </c>
      <c r="D134" s="25" t="s">
        <v>66</v>
      </c>
      <c r="E134" s="24" t="s">
        <v>20</v>
      </c>
      <c r="F134" s="30">
        <v>49</v>
      </c>
      <c r="G134" s="23">
        <v>13.83</v>
      </c>
      <c r="H134" s="23">
        <f>G134*$H$8+G134</f>
        <v>17.010899999999999</v>
      </c>
      <c r="I134" s="23">
        <f>F134*H134</f>
        <v>833.53409999999997</v>
      </c>
      <c r="J134" s="1"/>
      <c r="K134" s="14" t="s">
        <v>67</v>
      </c>
    </row>
    <row r="135" spans="1:11" ht="18.399999999999999" customHeight="1">
      <c r="A135" s="43"/>
      <c r="B135" s="43"/>
      <c r="C135" s="43"/>
      <c r="D135" s="43"/>
      <c r="E135" s="43"/>
    </row>
    <row r="136" spans="1:11" ht="20.65" customHeight="1">
      <c r="A136" s="100" t="s">
        <v>131</v>
      </c>
      <c r="B136" s="100"/>
      <c r="C136" s="100"/>
      <c r="D136" s="100"/>
      <c r="E136" s="100"/>
      <c r="F136" s="100"/>
      <c r="G136" s="100"/>
      <c r="H136" s="100"/>
      <c r="I136" s="47">
        <f>ROUND(SUM(I118+I121+I124+I129+I133),2)</f>
        <v>59102.81</v>
      </c>
    </row>
    <row r="137" spans="1:11" ht="18.399999999999999" customHeight="1">
      <c r="A137" s="43"/>
      <c r="B137" s="43"/>
      <c r="C137" s="43"/>
      <c r="D137" s="43"/>
      <c r="E137" s="43"/>
    </row>
    <row r="139" spans="1:11" ht="20.25" customHeight="1"/>
    <row r="140" spans="1:11" ht="20.25" customHeight="1"/>
    <row r="141" spans="1:11" ht="20.25" customHeight="1"/>
    <row r="142" spans="1:11" ht="20.25" customHeight="1"/>
    <row r="143" spans="1:11" ht="30.95" customHeight="1"/>
    <row r="144" spans="1:11" ht="20.25" customHeight="1"/>
    <row r="145" spans="14:64" ht="20.25" customHeight="1"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4:64" ht="20.25" customHeight="1"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4:64" ht="30.95" customHeight="1"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4:64" ht="30.95" customHeight="1"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4:64" ht="20.25" customHeight="1"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4:64" ht="20.25" customHeight="1"/>
    <row r="151" spans="14:64" ht="29.45" customHeight="1"/>
    <row r="152" spans="14:64" ht="20.25" customHeight="1"/>
    <row r="153" spans="14:64" ht="20.25" customHeight="1"/>
    <row r="154" spans="14:64" ht="30.95" customHeight="1"/>
    <row r="155" spans="14:64" ht="20.25" customHeight="1"/>
    <row r="156" spans="14:64" ht="20.25" customHeight="1"/>
    <row r="157" spans="14:64" ht="20.25" customHeight="1"/>
    <row r="158" spans="14:64" ht="20.25" customHeight="1"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4:64" ht="20.25" customHeight="1"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4:64" ht="20.25" customHeight="1"/>
    <row r="161" spans="1:9" ht="20.25" customHeight="1"/>
    <row r="162" spans="1:9" ht="20.25" customHeight="1"/>
    <row r="164" spans="1:9" ht="20.65" customHeight="1"/>
    <row r="166" spans="1:9" ht="20.65" customHeight="1"/>
    <row r="167" spans="1:9" ht="18.399999999999999" customHeight="1">
      <c r="A167" s="43"/>
      <c r="B167" s="43"/>
      <c r="C167" s="43"/>
      <c r="D167" s="43"/>
      <c r="E167" s="43"/>
    </row>
    <row r="168" spans="1:9" ht="19.899999999999999" customHeight="1">
      <c r="A168" s="101" t="s">
        <v>132</v>
      </c>
      <c r="B168" s="101"/>
      <c r="C168" s="101"/>
      <c r="D168" s="101"/>
      <c r="E168" s="101"/>
      <c r="F168" s="101"/>
      <c r="G168" s="101"/>
      <c r="H168" s="101"/>
      <c r="I168" s="101"/>
    </row>
    <row r="169" spans="1:9" ht="19.899999999999999" customHeight="1">
      <c r="A169" s="102" t="s">
        <v>133</v>
      </c>
      <c r="B169" s="102"/>
      <c r="C169" s="102"/>
      <c r="D169" s="102"/>
      <c r="E169" s="102"/>
      <c r="F169" s="102"/>
      <c r="G169" s="102"/>
      <c r="H169" s="102"/>
      <c r="I169" s="102"/>
    </row>
    <row r="170" spans="1:9" ht="19.899999999999999" customHeight="1">
      <c r="A170" s="102" t="s">
        <v>134</v>
      </c>
      <c r="B170" s="102"/>
      <c r="C170" s="102"/>
      <c r="D170" s="102"/>
      <c r="E170" s="102"/>
      <c r="F170" s="102"/>
      <c r="G170" s="102"/>
      <c r="H170" s="102"/>
      <c r="I170" s="102"/>
    </row>
    <row r="171" spans="1:9" ht="18.399999999999999" customHeight="1">
      <c r="A171" s="43"/>
      <c r="B171" s="43"/>
      <c r="C171" s="43"/>
      <c r="D171" s="43"/>
      <c r="E171" s="43"/>
    </row>
    <row r="172" spans="1:9" ht="18.399999999999999" customHeight="1">
      <c r="A172" s="43"/>
      <c r="B172" s="43"/>
      <c r="C172" s="43"/>
      <c r="D172" s="43"/>
      <c r="E172" s="43"/>
    </row>
    <row r="173" spans="1:9" ht="18.399999999999999" customHeight="1">
      <c r="A173" s="43"/>
      <c r="B173" s="43"/>
      <c r="C173" s="43"/>
      <c r="D173" s="43"/>
      <c r="E173" s="43"/>
    </row>
    <row r="174" spans="1:9" ht="18.399999999999999" customHeight="1">
      <c r="A174" s="43"/>
      <c r="B174" s="43"/>
      <c r="C174" s="43"/>
      <c r="D174" s="43"/>
      <c r="E174" s="43"/>
    </row>
    <row r="175" spans="1:9" ht="18.399999999999999" customHeight="1">
      <c r="A175" s="43"/>
      <c r="B175" s="43"/>
      <c r="C175" s="43"/>
      <c r="D175" s="43"/>
      <c r="E175" s="43"/>
    </row>
    <row r="176" spans="1:9" ht="18.399999999999999" customHeight="1">
      <c r="A176" s="43"/>
      <c r="B176" s="43"/>
      <c r="C176" s="43"/>
      <c r="D176" s="43"/>
      <c r="E176" s="43"/>
    </row>
    <row r="177" spans="1:5" ht="18.399999999999999" customHeight="1">
      <c r="A177" s="43"/>
      <c r="B177" s="43"/>
      <c r="C177" s="43"/>
      <c r="D177" s="43"/>
      <c r="E177" s="43"/>
    </row>
    <row r="178" spans="1:5" ht="18.399999999999999" customHeight="1">
      <c r="A178" s="43"/>
      <c r="B178" s="43"/>
      <c r="C178" s="43"/>
      <c r="D178" s="43"/>
      <c r="E178" s="43"/>
    </row>
    <row r="179" spans="1:5" ht="18.399999999999999" customHeight="1">
      <c r="A179" s="43"/>
      <c r="B179" s="43"/>
      <c r="C179" s="43"/>
      <c r="D179" s="43"/>
      <c r="E179" s="43"/>
    </row>
    <row r="180" spans="1:5" ht="18.399999999999999" customHeight="1">
      <c r="A180" s="43"/>
      <c r="B180" s="43"/>
      <c r="C180" s="43"/>
      <c r="D180" s="43"/>
      <c r="E180" s="43"/>
    </row>
    <row r="181" spans="1:5" ht="18.399999999999999" customHeight="1">
      <c r="A181" s="43"/>
      <c r="B181" s="43"/>
      <c r="C181" s="43"/>
      <c r="D181" s="43"/>
      <c r="E181" s="43"/>
    </row>
    <row r="182" spans="1:5" ht="18.399999999999999" customHeight="1">
      <c r="A182" s="43"/>
      <c r="B182" s="43"/>
      <c r="C182" s="43"/>
      <c r="D182" s="43"/>
      <c r="E182" s="43"/>
    </row>
    <row r="183" spans="1:5" ht="18.399999999999999" customHeight="1">
      <c r="A183" s="43"/>
      <c r="B183" s="43"/>
      <c r="C183" s="43"/>
      <c r="D183" s="43"/>
      <c r="E183" s="43"/>
    </row>
    <row r="184" spans="1:5" ht="18.399999999999999" customHeight="1">
      <c r="A184" s="43"/>
      <c r="B184" s="43"/>
      <c r="C184" s="43"/>
      <c r="D184" s="43"/>
      <c r="E184" s="43"/>
    </row>
    <row r="185" spans="1:5" ht="18.399999999999999" customHeight="1">
      <c r="A185" s="43"/>
      <c r="B185" s="43"/>
      <c r="C185" s="43"/>
      <c r="D185" s="43"/>
      <c r="E185" s="43"/>
    </row>
    <row r="186" spans="1:5" ht="18.399999999999999" customHeight="1">
      <c r="A186" s="43"/>
      <c r="B186" s="43"/>
      <c r="C186" s="43"/>
      <c r="D186" s="43"/>
      <c r="E186" s="43"/>
    </row>
    <row r="187" spans="1:5" ht="18.399999999999999" customHeight="1">
      <c r="A187" s="43"/>
      <c r="B187" s="43"/>
      <c r="C187" s="43"/>
      <c r="D187" s="43"/>
      <c r="E187" s="43"/>
    </row>
    <row r="188" spans="1:5" ht="18.399999999999999" customHeight="1">
      <c r="A188" s="43"/>
      <c r="B188" s="43"/>
      <c r="C188" s="43"/>
      <c r="D188" s="43"/>
      <c r="E188" s="43"/>
    </row>
    <row r="189" spans="1:5" ht="18.399999999999999" customHeight="1">
      <c r="A189" s="43"/>
      <c r="B189" s="43"/>
      <c r="C189" s="43"/>
      <c r="D189" s="43"/>
      <c r="E189" s="43"/>
    </row>
    <row r="190" spans="1:5" ht="18.399999999999999" customHeight="1">
      <c r="A190" s="43"/>
      <c r="B190" s="43"/>
      <c r="C190" s="43"/>
      <c r="D190" s="43"/>
      <c r="E190" s="43"/>
    </row>
    <row r="191" spans="1:5" ht="18.399999999999999" customHeight="1">
      <c r="A191" s="43"/>
      <c r="B191" s="43"/>
      <c r="C191" s="43"/>
      <c r="D191" s="43"/>
      <c r="E191" s="43"/>
    </row>
    <row r="192" spans="1:5" ht="18.399999999999999" customHeight="1">
      <c r="A192" s="43"/>
      <c r="B192" s="43"/>
      <c r="C192" s="43"/>
      <c r="D192" s="43"/>
      <c r="E192" s="43"/>
    </row>
    <row r="193" spans="1:5" ht="18.399999999999999" customHeight="1">
      <c r="A193" s="43"/>
      <c r="B193" s="43"/>
      <c r="C193" s="43"/>
      <c r="D193" s="43"/>
      <c r="E193" s="43"/>
    </row>
    <row r="194" spans="1:5" ht="18.399999999999999" customHeight="1">
      <c r="A194" s="43"/>
      <c r="B194" s="43"/>
      <c r="C194" s="43"/>
      <c r="D194" s="43"/>
      <c r="E194" s="43"/>
    </row>
    <row r="195" spans="1:5" ht="18.399999999999999" customHeight="1">
      <c r="A195" s="43"/>
      <c r="B195" s="43"/>
      <c r="C195" s="43"/>
      <c r="D195" s="43"/>
      <c r="E195" s="43"/>
    </row>
    <row r="196" spans="1:5" ht="18.399999999999999" customHeight="1">
      <c r="A196" s="43"/>
      <c r="B196" s="43"/>
      <c r="C196" s="43"/>
      <c r="D196" s="43"/>
      <c r="E196" s="43"/>
    </row>
    <row r="197" spans="1:5" ht="18.399999999999999" customHeight="1">
      <c r="A197" s="43"/>
      <c r="B197" s="43"/>
      <c r="C197" s="43"/>
      <c r="D197" s="43"/>
      <c r="E197" s="43"/>
    </row>
    <row r="198" spans="1:5" ht="18.399999999999999" customHeight="1">
      <c r="A198" s="43"/>
      <c r="B198" s="43"/>
      <c r="C198" s="43"/>
      <c r="D198" s="43"/>
      <c r="E198" s="43"/>
    </row>
    <row r="199" spans="1:5" ht="18.399999999999999" customHeight="1">
      <c r="A199" s="43"/>
      <c r="B199" s="43"/>
      <c r="C199" s="43"/>
      <c r="D199" s="43"/>
      <c r="E199" s="43"/>
    </row>
    <row r="200" spans="1:5" ht="18.399999999999999" customHeight="1">
      <c r="A200" s="43"/>
      <c r="B200" s="43"/>
      <c r="C200" s="43"/>
      <c r="D200" s="43"/>
      <c r="E200" s="43"/>
    </row>
    <row r="201" spans="1:5" ht="18.399999999999999" customHeight="1">
      <c r="A201" s="43"/>
      <c r="B201" s="43"/>
      <c r="C201" s="43"/>
      <c r="D201" s="43"/>
      <c r="E201" s="43"/>
    </row>
    <row r="202" spans="1:5" ht="18.399999999999999" customHeight="1">
      <c r="A202" s="43"/>
      <c r="B202" s="43"/>
      <c r="C202" s="43"/>
      <c r="D202" s="43"/>
      <c r="E202" s="43"/>
    </row>
    <row r="203" spans="1:5" ht="18.399999999999999" customHeight="1">
      <c r="A203" s="43"/>
      <c r="B203" s="43"/>
      <c r="C203" s="43"/>
      <c r="D203" s="43"/>
      <c r="E203" s="43"/>
    </row>
    <row r="204" spans="1:5" ht="18.399999999999999" customHeight="1">
      <c r="A204" s="43"/>
      <c r="B204" s="43"/>
      <c r="C204" s="43"/>
      <c r="D204" s="43"/>
      <c r="E204" s="43"/>
    </row>
    <row r="205" spans="1:5" ht="18.399999999999999" customHeight="1">
      <c r="A205" s="43"/>
      <c r="B205" s="43"/>
      <c r="C205" s="43"/>
      <c r="D205" s="43"/>
      <c r="E205" s="43"/>
    </row>
    <row r="206" spans="1:5" ht="18.399999999999999" customHeight="1">
      <c r="A206" s="43"/>
      <c r="B206" s="43"/>
      <c r="C206" s="43"/>
      <c r="D206" s="43"/>
      <c r="E206" s="43"/>
    </row>
    <row r="207" spans="1:5" ht="18.399999999999999" customHeight="1">
      <c r="A207" s="43"/>
      <c r="B207" s="43"/>
      <c r="C207" s="43"/>
      <c r="D207" s="43"/>
      <c r="E207" s="43"/>
    </row>
    <row r="208" spans="1:5" ht="18.399999999999999" customHeight="1">
      <c r="A208" s="43"/>
      <c r="B208" s="43"/>
      <c r="C208" s="43"/>
      <c r="D208" s="43"/>
      <c r="E208" s="43"/>
    </row>
    <row r="209" spans="1:5" ht="18.399999999999999" customHeight="1">
      <c r="A209" s="43"/>
      <c r="B209" s="43"/>
      <c r="C209" s="43"/>
      <c r="D209" s="43"/>
      <c r="E209" s="43"/>
    </row>
    <row r="210" spans="1:5" ht="18.399999999999999" customHeight="1">
      <c r="A210" s="43"/>
      <c r="B210" s="43"/>
      <c r="C210" s="43"/>
      <c r="D210" s="43"/>
      <c r="E210" s="43"/>
    </row>
    <row r="211" spans="1:5" ht="18.399999999999999" customHeight="1">
      <c r="A211" s="43"/>
      <c r="B211" s="43"/>
      <c r="C211" s="43"/>
      <c r="D211" s="43"/>
      <c r="E211" s="43"/>
    </row>
    <row r="212" spans="1:5" ht="18.399999999999999" customHeight="1">
      <c r="A212" s="43"/>
      <c r="B212" s="43"/>
      <c r="C212" s="43"/>
      <c r="D212" s="43"/>
      <c r="E212" s="43"/>
    </row>
    <row r="213" spans="1:5" ht="18.399999999999999" customHeight="1">
      <c r="A213" s="43"/>
      <c r="B213" s="43"/>
      <c r="C213" s="43"/>
      <c r="D213" s="43"/>
      <c r="E213" s="43"/>
    </row>
    <row r="214" spans="1:5" ht="18.399999999999999" customHeight="1">
      <c r="A214" s="43"/>
      <c r="B214" s="43"/>
      <c r="C214" s="43"/>
      <c r="D214" s="43"/>
      <c r="E214" s="43"/>
    </row>
    <row r="215" spans="1:5" ht="18.399999999999999" customHeight="1">
      <c r="A215" s="43"/>
      <c r="B215" s="43"/>
      <c r="C215" s="43"/>
      <c r="D215" s="43"/>
      <c r="E215" s="43"/>
    </row>
    <row r="216" spans="1:5" ht="18.399999999999999" customHeight="1">
      <c r="A216" s="43"/>
      <c r="B216" s="43"/>
      <c r="C216" s="43"/>
      <c r="D216" s="43"/>
      <c r="E216" s="43"/>
    </row>
    <row r="217" spans="1:5" ht="18.399999999999999" customHeight="1">
      <c r="A217" s="43"/>
      <c r="B217" s="43"/>
      <c r="C217" s="43"/>
      <c r="D217" s="43"/>
      <c r="E217" s="43"/>
    </row>
    <row r="218" spans="1:5" ht="18.399999999999999" customHeight="1">
      <c r="A218" s="43"/>
      <c r="B218" s="43"/>
      <c r="C218" s="43"/>
      <c r="D218" s="43"/>
      <c r="E218" s="43"/>
    </row>
    <row r="219" spans="1:5" ht="18.399999999999999" customHeight="1">
      <c r="A219" s="43"/>
      <c r="B219" s="43"/>
      <c r="C219" s="43"/>
      <c r="D219" s="43"/>
      <c r="E219" s="43"/>
    </row>
    <row r="220" spans="1:5" ht="18.399999999999999" customHeight="1">
      <c r="A220" s="43"/>
      <c r="B220" s="43"/>
      <c r="C220" s="43"/>
      <c r="D220" s="43"/>
      <c r="E220" s="43"/>
    </row>
    <row r="221" spans="1:5" ht="18.399999999999999" customHeight="1">
      <c r="A221" s="43"/>
      <c r="B221" s="43"/>
      <c r="C221" s="43"/>
      <c r="D221" s="43"/>
      <c r="E221" s="43"/>
    </row>
    <row r="222" spans="1:5" ht="18.399999999999999" customHeight="1">
      <c r="A222" s="43"/>
      <c r="B222" s="43"/>
      <c r="C222" s="43"/>
      <c r="D222" s="43"/>
      <c r="E222" s="43"/>
    </row>
    <row r="223" spans="1:5" ht="18.399999999999999" customHeight="1">
      <c r="A223" s="43"/>
      <c r="B223" s="43"/>
      <c r="C223" s="43"/>
      <c r="D223" s="43"/>
      <c r="E223" s="43"/>
    </row>
    <row r="224" spans="1:5" ht="18.399999999999999" customHeight="1">
      <c r="A224" s="43"/>
      <c r="B224" s="43"/>
      <c r="C224" s="43"/>
      <c r="D224" s="43"/>
      <c r="E224" s="43"/>
    </row>
    <row r="225" spans="1:5" ht="18.399999999999999" customHeight="1">
      <c r="A225" s="43"/>
      <c r="B225" s="43"/>
      <c r="C225" s="43"/>
      <c r="D225" s="43"/>
      <c r="E225" s="43"/>
    </row>
    <row r="226" spans="1:5" ht="18.399999999999999" customHeight="1">
      <c r="A226" s="43"/>
      <c r="B226" s="43"/>
      <c r="C226" s="43"/>
      <c r="D226" s="43"/>
      <c r="E226" s="43"/>
    </row>
    <row r="227" spans="1:5" ht="18.399999999999999" customHeight="1">
      <c r="A227" s="43"/>
      <c r="B227" s="43"/>
      <c r="C227" s="43"/>
      <c r="D227" s="43"/>
      <c r="E227" s="43"/>
    </row>
    <row r="228" spans="1:5" ht="18.399999999999999" customHeight="1">
      <c r="A228" s="43"/>
      <c r="B228" s="43"/>
      <c r="C228" s="43"/>
      <c r="D228" s="43"/>
      <c r="E228" s="43"/>
    </row>
    <row r="229" spans="1:5" ht="18.399999999999999" customHeight="1">
      <c r="A229" s="43"/>
      <c r="B229" s="43"/>
      <c r="C229" s="43"/>
      <c r="D229" s="43"/>
      <c r="E229" s="43"/>
    </row>
    <row r="230" spans="1:5" ht="18.399999999999999" customHeight="1">
      <c r="A230" s="43"/>
      <c r="B230" s="43"/>
      <c r="C230" s="43"/>
      <c r="D230" s="43"/>
      <c r="E230" s="43"/>
    </row>
    <row r="231" spans="1:5" ht="18.399999999999999" customHeight="1">
      <c r="A231" s="43"/>
      <c r="B231" s="43"/>
      <c r="C231" s="43"/>
      <c r="D231" s="43"/>
      <c r="E231" s="43"/>
    </row>
    <row r="232" spans="1:5" ht="18.399999999999999" customHeight="1">
      <c r="A232" s="43"/>
      <c r="B232" s="43"/>
      <c r="C232" s="43"/>
      <c r="D232" s="43"/>
      <c r="E232" s="43"/>
    </row>
    <row r="233" spans="1:5" ht="18.399999999999999" customHeight="1">
      <c r="A233" s="43"/>
      <c r="B233" s="43"/>
      <c r="C233" s="43"/>
      <c r="D233" s="43"/>
      <c r="E233" s="43"/>
    </row>
    <row r="234" spans="1:5" ht="18.399999999999999" customHeight="1">
      <c r="A234" s="43"/>
      <c r="B234" s="43"/>
      <c r="C234" s="43"/>
      <c r="D234" s="43"/>
      <c r="E234" s="43"/>
    </row>
    <row r="235" spans="1:5" ht="18.399999999999999" customHeight="1">
      <c r="A235" s="43"/>
      <c r="B235" s="43"/>
      <c r="C235" s="43"/>
      <c r="D235" s="43"/>
      <c r="E235" s="43"/>
    </row>
    <row r="236" spans="1:5" ht="18.399999999999999" customHeight="1">
      <c r="A236" s="43"/>
      <c r="B236" s="43"/>
      <c r="C236" s="43"/>
      <c r="D236" s="43"/>
      <c r="E236" s="43"/>
    </row>
    <row r="237" spans="1:5" ht="18.399999999999999" customHeight="1">
      <c r="A237" s="43"/>
      <c r="B237" s="43"/>
      <c r="C237" s="43"/>
      <c r="D237" s="43"/>
      <c r="E237" s="43"/>
    </row>
    <row r="238" spans="1:5" ht="18.399999999999999" customHeight="1">
      <c r="A238" s="43"/>
      <c r="B238" s="43"/>
      <c r="C238" s="43"/>
      <c r="D238" s="43"/>
      <c r="E238" s="43"/>
    </row>
    <row r="239" spans="1:5" ht="18.399999999999999" customHeight="1">
      <c r="A239" s="43"/>
      <c r="B239" s="43"/>
      <c r="C239" s="43"/>
      <c r="D239" s="43"/>
      <c r="E239" s="43"/>
    </row>
    <row r="240" spans="1:5" ht="18.399999999999999" customHeight="1">
      <c r="A240" s="43"/>
      <c r="B240" s="43"/>
      <c r="C240" s="43"/>
      <c r="D240" s="43"/>
      <c r="E240" s="43"/>
    </row>
    <row r="241" spans="1:5" ht="18.399999999999999" customHeight="1">
      <c r="A241" s="43"/>
      <c r="B241" s="43"/>
      <c r="C241" s="43"/>
      <c r="D241" s="43"/>
      <c r="E241" s="43"/>
    </row>
    <row r="242" spans="1:5" ht="18.399999999999999" customHeight="1">
      <c r="A242" s="43"/>
      <c r="B242" s="43"/>
      <c r="C242" s="43"/>
      <c r="D242" s="43"/>
      <c r="E242" s="43"/>
    </row>
    <row r="243" spans="1:5" ht="18.399999999999999" customHeight="1">
      <c r="A243" s="43"/>
      <c r="B243" s="43"/>
      <c r="C243" s="43"/>
      <c r="D243" s="43"/>
      <c r="E243" s="43"/>
    </row>
    <row r="244" spans="1:5" ht="18.399999999999999" customHeight="1">
      <c r="A244" s="43"/>
      <c r="B244" s="43"/>
      <c r="C244" s="43"/>
      <c r="D244" s="43"/>
      <c r="E244" s="43"/>
    </row>
    <row r="245" spans="1:5" ht="18.399999999999999" customHeight="1">
      <c r="A245" s="43"/>
      <c r="B245" s="43"/>
      <c r="C245" s="43"/>
      <c r="D245" s="43"/>
      <c r="E245" s="43"/>
    </row>
    <row r="246" spans="1:5" ht="18.399999999999999" customHeight="1">
      <c r="A246" s="43"/>
      <c r="B246" s="43"/>
      <c r="C246" s="43"/>
      <c r="D246" s="43"/>
      <c r="E246" s="43"/>
    </row>
    <row r="247" spans="1:5" ht="18.399999999999999" customHeight="1">
      <c r="A247" s="43"/>
      <c r="B247" s="43"/>
      <c r="C247" s="43"/>
      <c r="D247" s="43"/>
      <c r="E247" s="43"/>
    </row>
    <row r="248" spans="1:5" ht="18.399999999999999" customHeight="1">
      <c r="A248" s="43"/>
      <c r="B248" s="43"/>
      <c r="C248" s="43"/>
      <c r="D248" s="43"/>
      <c r="E248" s="43"/>
    </row>
    <row r="249" spans="1:5" ht="18.399999999999999" customHeight="1">
      <c r="A249" s="43"/>
      <c r="B249" s="43"/>
      <c r="C249" s="43"/>
      <c r="D249" s="43"/>
      <c r="E249" s="43"/>
    </row>
    <row r="250" spans="1:5" ht="18.399999999999999" customHeight="1">
      <c r="A250" s="43"/>
      <c r="B250" s="43"/>
      <c r="C250" s="43"/>
      <c r="D250" s="43"/>
      <c r="E250" s="43"/>
    </row>
    <row r="251" spans="1:5" ht="18.399999999999999" customHeight="1">
      <c r="A251" s="43"/>
      <c r="B251" s="43"/>
      <c r="C251" s="43"/>
      <c r="D251" s="43"/>
      <c r="E251" s="43"/>
    </row>
    <row r="252" spans="1:5" ht="18.399999999999999" customHeight="1">
      <c r="A252" s="43"/>
      <c r="B252" s="43"/>
      <c r="C252" s="43"/>
      <c r="D252" s="43"/>
      <c r="E252" s="43"/>
    </row>
    <row r="253" spans="1:5" ht="18.399999999999999" customHeight="1">
      <c r="A253" s="43"/>
      <c r="B253" s="43"/>
      <c r="C253" s="43"/>
      <c r="D253" s="43"/>
      <c r="E253" s="43"/>
    </row>
    <row r="254" spans="1:5" ht="18.399999999999999" customHeight="1">
      <c r="A254" s="43"/>
      <c r="B254" s="43"/>
      <c r="C254" s="43"/>
      <c r="D254" s="43"/>
      <c r="E254" s="43"/>
    </row>
    <row r="255" spans="1:5" ht="18.399999999999999" customHeight="1">
      <c r="A255" s="43"/>
      <c r="B255" s="43"/>
      <c r="C255" s="43"/>
      <c r="D255" s="43"/>
      <c r="E255" s="43"/>
    </row>
    <row r="256" spans="1:5" ht="18.399999999999999" customHeight="1">
      <c r="A256" s="43"/>
      <c r="B256" s="43"/>
      <c r="C256" s="43"/>
      <c r="D256" s="43"/>
      <c r="E256" s="43"/>
    </row>
    <row r="257" spans="1:5" ht="18.399999999999999" customHeight="1">
      <c r="A257" s="43"/>
      <c r="B257" s="43"/>
      <c r="C257" s="43"/>
      <c r="D257" s="43"/>
      <c r="E257" s="43"/>
    </row>
    <row r="258" spans="1:5" ht="18.399999999999999" customHeight="1">
      <c r="A258" s="43"/>
      <c r="B258" s="43"/>
      <c r="C258" s="43"/>
      <c r="D258" s="43"/>
      <c r="E258" s="43"/>
    </row>
    <row r="259" spans="1:5" ht="18.399999999999999" customHeight="1">
      <c r="A259" s="43"/>
      <c r="B259" s="43"/>
      <c r="C259" s="43"/>
      <c r="D259" s="43"/>
      <c r="E259" s="43"/>
    </row>
    <row r="260" spans="1:5" ht="18.399999999999999" customHeight="1">
      <c r="A260" s="43"/>
      <c r="B260" s="43"/>
      <c r="C260" s="43"/>
      <c r="D260" s="43"/>
      <c r="E260" s="43"/>
    </row>
    <row r="261" spans="1:5" ht="18.399999999999999" customHeight="1">
      <c r="A261" s="43"/>
      <c r="B261" s="43"/>
      <c r="C261" s="43"/>
      <c r="D261" s="43"/>
      <c r="E261" s="43"/>
    </row>
    <row r="262" spans="1:5" ht="18.399999999999999" customHeight="1">
      <c r="A262" s="43"/>
      <c r="B262" s="43"/>
      <c r="C262" s="43"/>
      <c r="D262" s="43"/>
      <c r="E262" s="43"/>
    </row>
    <row r="263" spans="1:5" ht="18.399999999999999" customHeight="1">
      <c r="A263" s="43"/>
      <c r="B263" s="43"/>
      <c r="C263" s="43"/>
      <c r="D263" s="43"/>
      <c r="E263" s="43"/>
    </row>
    <row r="264" spans="1:5" ht="18.399999999999999" customHeight="1">
      <c r="A264" s="43"/>
      <c r="B264" s="43"/>
      <c r="C264" s="43"/>
      <c r="D264" s="43"/>
      <c r="E264" s="43"/>
    </row>
    <row r="265" spans="1:5" ht="18.399999999999999" customHeight="1">
      <c r="A265" s="43"/>
      <c r="B265" s="43"/>
      <c r="C265" s="43"/>
      <c r="D265" s="43"/>
      <c r="E265" s="43"/>
    </row>
    <row r="266" spans="1:5" ht="18.399999999999999" customHeight="1">
      <c r="A266" s="43"/>
      <c r="B266" s="43"/>
      <c r="C266" s="43"/>
      <c r="D266" s="43"/>
      <c r="E266" s="43"/>
    </row>
    <row r="267" spans="1:5" ht="18.399999999999999" customHeight="1">
      <c r="A267" s="43"/>
      <c r="B267" s="43"/>
      <c r="C267" s="43"/>
      <c r="D267" s="43"/>
      <c r="E267" s="43"/>
    </row>
    <row r="268" spans="1:5" ht="18.399999999999999" customHeight="1">
      <c r="A268" s="43"/>
      <c r="B268" s="43"/>
      <c r="C268" s="43"/>
      <c r="D268" s="43"/>
      <c r="E268" s="43"/>
    </row>
    <row r="269" spans="1:5" ht="18.399999999999999" customHeight="1">
      <c r="A269" s="43"/>
      <c r="B269" s="43"/>
      <c r="C269" s="43"/>
      <c r="D269" s="43"/>
      <c r="E269" s="43"/>
    </row>
    <row r="270" spans="1:5" ht="18.399999999999999" customHeight="1">
      <c r="A270" s="43"/>
      <c r="B270" s="43"/>
      <c r="C270" s="43"/>
      <c r="D270" s="43"/>
      <c r="E270" s="43"/>
    </row>
    <row r="271" spans="1:5" ht="18.399999999999999" customHeight="1">
      <c r="A271" s="43"/>
      <c r="B271" s="43"/>
      <c r="C271" s="43"/>
      <c r="D271" s="43"/>
      <c r="E271" s="43"/>
    </row>
    <row r="272" spans="1:5" ht="18.399999999999999" customHeight="1">
      <c r="A272" s="43"/>
      <c r="B272" s="43"/>
      <c r="C272" s="43"/>
      <c r="D272" s="43"/>
      <c r="E272" s="43"/>
    </row>
    <row r="273" spans="1:5" ht="18.399999999999999" customHeight="1">
      <c r="A273" s="43"/>
      <c r="B273" s="43"/>
      <c r="C273" s="43"/>
      <c r="D273" s="43"/>
      <c r="E273" s="43"/>
    </row>
    <row r="274" spans="1:5" ht="18.399999999999999" customHeight="1">
      <c r="A274" s="43"/>
      <c r="B274" s="43"/>
      <c r="C274" s="43"/>
      <c r="D274" s="43"/>
      <c r="E274" s="43"/>
    </row>
    <row r="275" spans="1:5" ht="18.399999999999999" customHeight="1">
      <c r="A275" s="43"/>
      <c r="B275" s="43"/>
      <c r="C275" s="43"/>
      <c r="D275" s="43"/>
      <c r="E275" s="43"/>
    </row>
    <row r="276" spans="1:5" ht="18.399999999999999" customHeight="1">
      <c r="A276" s="43"/>
      <c r="B276" s="43"/>
      <c r="C276" s="43"/>
      <c r="D276" s="43"/>
      <c r="E276" s="43"/>
    </row>
    <row r="277" spans="1:5" ht="18.399999999999999" customHeight="1">
      <c r="A277" s="43"/>
      <c r="B277" s="43"/>
      <c r="C277" s="43"/>
      <c r="D277" s="43"/>
      <c r="E277" s="43"/>
    </row>
    <row r="278" spans="1:5" ht="18.399999999999999" customHeight="1">
      <c r="A278" s="43"/>
      <c r="B278" s="43"/>
      <c r="C278" s="43"/>
      <c r="D278" s="43"/>
      <c r="E278" s="43"/>
    </row>
    <row r="279" spans="1:5" ht="18.399999999999999" customHeight="1">
      <c r="A279" s="43"/>
      <c r="B279" s="43"/>
      <c r="C279" s="43"/>
      <c r="D279" s="43"/>
      <c r="E279" s="43"/>
    </row>
    <row r="280" spans="1:5" ht="18.399999999999999" customHeight="1">
      <c r="A280" s="43"/>
      <c r="B280" s="43"/>
      <c r="C280" s="43"/>
      <c r="D280" s="43"/>
      <c r="E280" s="43"/>
    </row>
    <row r="281" spans="1:5" ht="18.399999999999999" customHeight="1">
      <c r="A281" s="43"/>
      <c r="B281" s="43"/>
      <c r="C281" s="43"/>
      <c r="D281" s="43"/>
      <c r="E281" s="43"/>
    </row>
    <row r="282" spans="1:5" ht="18.399999999999999" customHeight="1">
      <c r="A282" s="43"/>
      <c r="B282" s="43"/>
      <c r="C282" s="43"/>
      <c r="D282" s="43"/>
      <c r="E282" s="43"/>
    </row>
    <row r="283" spans="1:5" ht="18.399999999999999" customHeight="1">
      <c r="A283" s="43"/>
      <c r="B283" s="43"/>
      <c r="C283" s="43"/>
      <c r="D283" s="43"/>
      <c r="E283" s="43"/>
    </row>
    <row r="284" spans="1:5" ht="18.399999999999999" customHeight="1">
      <c r="A284" s="43"/>
      <c r="B284" s="43"/>
      <c r="C284" s="43"/>
      <c r="D284" s="43"/>
      <c r="E284" s="43"/>
    </row>
    <row r="285" spans="1:5" ht="18.399999999999999" customHeight="1">
      <c r="A285" s="43"/>
      <c r="B285" s="43"/>
      <c r="C285" s="43"/>
      <c r="D285" s="43"/>
      <c r="E285" s="43"/>
    </row>
    <row r="286" spans="1:5" ht="18.399999999999999" customHeight="1">
      <c r="A286" s="43"/>
      <c r="B286" s="43"/>
      <c r="C286" s="43"/>
      <c r="D286" s="43"/>
      <c r="E286" s="43"/>
    </row>
    <row r="287" spans="1:5" ht="18.399999999999999" customHeight="1">
      <c r="A287" s="43"/>
      <c r="B287" s="43"/>
      <c r="C287" s="43"/>
      <c r="D287" s="43"/>
      <c r="E287" s="43"/>
    </row>
    <row r="288" spans="1:5" ht="18.399999999999999" customHeight="1">
      <c r="A288" s="43"/>
      <c r="B288" s="43"/>
      <c r="C288" s="43"/>
      <c r="D288" s="43"/>
      <c r="E288" s="43"/>
    </row>
    <row r="289" spans="1:5" ht="18.399999999999999" customHeight="1">
      <c r="A289" s="43"/>
      <c r="B289" s="43"/>
      <c r="C289" s="43"/>
      <c r="D289" s="43"/>
      <c r="E289" s="43"/>
    </row>
    <row r="290" spans="1:5" ht="18.399999999999999" customHeight="1">
      <c r="A290" s="43"/>
      <c r="B290" s="43"/>
      <c r="C290" s="43"/>
      <c r="D290" s="43"/>
      <c r="E290" s="43"/>
    </row>
    <row r="291" spans="1:5" ht="18.399999999999999" customHeight="1">
      <c r="A291" s="43"/>
      <c r="B291" s="43"/>
      <c r="C291" s="43"/>
      <c r="D291" s="43"/>
      <c r="E291" s="43"/>
    </row>
    <row r="292" spans="1:5" ht="18.399999999999999" customHeight="1">
      <c r="A292" s="43"/>
      <c r="B292" s="43"/>
      <c r="C292" s="43"/>
      <c r="D292" s="43"/>
      <c r="E292" s="43"/>
    </row>
    <row r="293" spans="1:5" ht="18.399999999999999" customHeight="1">
      <c r="A293" s="43"/>
      <c r="B293" s="43"/>
      <c r="C293" s="43"/>
      <c r="D293" s="43"/>
      <c r="E293" s="43"/>
    </row>
    <row r="294" spans="1:5" ht="18.399999999999999" customHeight="1">
      <c r="A294" s="43"/>
      <c r="B294" s="43"/>
      <c r="C294" s="43"/>
      <c r="D294" s="43"/>
      <c r="E294" s="43"/>
    </row>
    <row r="295" spans="1:5" ht="18.399999999999999" customHeight="1">
      <c r="A295" s="43"/>
      <c r="B295" s="43"/>
      <c r="C295" s="43"/>
      <c r="D295" s="43"/>
      <c r="E295" s="43"/>
    </row>
    <row r="296" spans="1:5" ht="18.399999999999999" customHeight="1">
      <c r="A296" s="43"/>
      <c r="B296" s="43"/>
      <c r="C296" s="43"/>
      <c r="D296" s="43"/>
      <c r="E296" s="43"/>
    </row>
    <row r="297" spans="1:5" ht="18.399999999999999" customHeight="1">
      <c r="A297" s="43"/>
      <c r="B297" s="43"/>
      <c r="C297" s="43"/>
      <c r="D297" s="43"/>
      <c r="E297" s="43"/>
    </row>
    <row r="298" spans="1:5" ht="18.399999999999999" customHeight="1">
      <c r="A298" s="43"/>
      <c r="B298" s="43"/>
      <c r="C298" s="43"/>
      <c r="D298" s="43"/>
      <c r="E298" s="43"/>
    </row>
    <row r="299" spans="1:5" ht="18.399999999999999" customHeight="1">
      <c r="A299" s="43"/>
      <c r="B299" s="43"/>
      <c r="C299" s="43"/>
      <c r="D299" s="43"/>
      <c r="E299" s="43"/>
    </row>
    <row r="300" spans="1:5" ht="18.399999999999999" customHeight="1">
      <c r="A300" s="43"/>
      <c r="B300" s="43"/>
      <c r="C300" s="43"/>
      <c r="D300" s="43"/>
      <c r="E300" s="43"/>
    </row>
    <row r="301" spans="1:5" ht="18.399999999999999" customHeight="1">
      <c r="A301" s="43"/>
      <c r="B301" s="43"/>
      <c r="C301" s="43"/>
      <c r="D301" s="43"/>
      <c r="E301" s="43"/>
    </row>
    <row r="302" spans="1:5" ht="18.399999999999999" customHeight="1">
      <c r="A302" s="43"/>
      <c r="B302" s="43"/>
      <c r="C302" s="43"/>
      <c r="D302" s="43"/>
      <c r="E302" s="43"/>
    </row>
    <row r="303" spans="1:5" ht="18.399999999999999" customHeight="1">
      <c r="A303" s="43"/>
      <c r="B303" s="43"/>
      <c r="C303" s="43"/>
      <c r="D303" s="43"/>
      <c r="E303" s="43"/>
    </row>
    <row r="304" spans="1:5" ht="18.399999999999999" customHeight="1">
      <c r="A304" s="43"/>
      <c r="B304" s="43"/>
      <c r="C304" s="43"/>
      <c r="D304" s="43"/>
      <c r="E304" s="43"/>
    </row>
    <row r="305" spans="1:5" ht="18.399999999999999" customHeight="1">
      <c r="A305" s="43"/>
      <c r="B305" s="43"/>
      <c r="C305" s="43"/>
      <c r="D305" s="43"/>
      <c r="E305" s="43"/>
    </row>
    <row r="306" spans="1:5" ht="18.399999999999999" customHeight="1">
      <c r="A306" s="43"/>
      <c r="B306" s="43"/>
      <c r="C306" s="43"/>
      <c r="D306" s="43"/>
      <c r="E306" s="43"/>
    </row>
    <row r="307" spans="1:5" ht="18.399999999999999" customHeight="1">
      <c r="A307" s="43"/>
      <c r="B307" s="43"/>
      <c r="C307" s="43"/>
      <c r="D307" s="43"/>
      <c r="E307" s="43"/>
    </row>
    <row r="308" spans="1:5" ht="18.399999999999999" customHeight="1">
      <c r="A308" s="43"/>
      <c r="B308" s="43"/>
      <c r="C308" s="43"/>
      <c r="D308" s="43"/>
      <c r="E308" s="43"/>
    </row>
    <row r="309" spans="1:5" ht="18.399999999999999" customHeight="1">
      <c r="A309" s="43"/>
      <c r="B309" s="43"/>
      <c r="C309" s="43"/>
      <c r="D309" s="43"/>
      <c r="E309" s="43"/>
    </row>
    <row r="310" spans="1:5" ht="18.399999999999999" customHeight="1">
      <c r="A310" s="43"/>
      <c r="B310" s="43"/>
      <c r="C310" s="43"/>
      <c r="D310" s="43"/>
      <c r="E310" s="43"/>
    </row>
    <row r="311" spans="1:5" ht="18.399999999999999" customHeight="1">
      <c r="A311" s="43"/>
      <c r="B311" s="43"/>
      <c r="C311" s="43"/>
      <c r="D311" s="43"/>
      <c r="E311" s="43"/>
    </row>
    <row r="312" spans="1:5" ht="18.399999999999999" customHeight="1">
      <c r="A312" s="43"/>
      <c r="B312" s="43"/>
      <c r="C312" s="43"/>
      <c r="D312" s="43"/>
      <c r="E312" s="43"/>
    </row>
    <row r="313" spans="1:5" ht="18.399999999999999" customHeight="1">
      <c r="A313" s="43"/>
      <c r="B313" s="43"/>
      <c r="C313" s="43"/>
      <c r="D313" s="43"/>
      <c r="E313" s="43"/>
    </row>
    <row r="314" spans="1:5" ht="18.399999999999999" customHeight="1">
      <c r="A314" s="43"/>
      <c r="B314" s="43"/>
      <c r="C314" s="43"/>
      <c r="D314" s="43"/>
      <c r="E314" s="43"/>
    </row>
    <row r="315" spans="1:5" ht="18.399999999999999" customHeight="1">
      <c r="A315" s="43"/>
      <c r="B315" s="43"/>
      <c r="C315" s="43"/>
      <c r="D315" s="43"/>
      <c r="E315" s="43"/>
    </row>
    <row r="316" spans="1:5" ht="18.399999999999999" customHeight="1">
      <c r="A316" s="43"/>
      <c r="B316" s="43"/>
      <c r="C316" s="43"/>
      <c r="D316" s="43"/>
      <c r="E316" s="43"/>
    </row>
    <row r="317" spans="1:5" ht="18.399999999999999" customHeight="1">
      <c r="A317" s="43"/>
      <c r="B317" s="43"/>
      <c r="C317" s="43"/>
      <c r="D317" s="43"/>
      <c r="E317" s="43"/>
    </row>
    <row r="318" spans="1:5" ht="18.399999999999999" customHeight="1">
      <c r="A318" s="43"/>
      <c r="B318" s="43"/>
      <c r="C318" s="43"/>
      <c r="D318" s="43"/>
      <c r="E318" s="43"/>
    </row>
    <row r="319" spans="1:5" ht="18.399999999999999" customHeight="1">
      <c r="A319" s="43"/>
      <c r="B319" s="43"/>
      <c r="C319" s="43"/>
      <c r="D319" s="43"/>
      <c r="E319" s="43"/>
    </row>
    <row r="320" spans="1:5" ht="18.399999999999999" customHeight="1">
      <c r="A320" s="43"/>
      <c r="B320" s="43"/>
      <c r="C320" s="43"/>
      <c r="D320" s="43"/>
      <c r="E320" s="43"/>
    </row>
    <row r="321" spans="1:5" ht="18.399999999999999" customHeight="1">
      <c r="A321" s="43"/>
      <c r="B321" s="43"/>
      <c r="C321" s="43"/>
      <c r="D321" s="43"/>
      <c r="E321" s="43"/>
    </row>
    <row r="322" spans="1:5" ht="18.399999999999999" customHeight="1">
      <c r="A322" s="43"/>
      <c r="B322" s="43"/>
      <c r="C322" s="43"/>
      <c r="D322" s="43"/>
      <c r="E322" s="43"/>
    </row>
    <row r="323" spans="1:5" ht="18.399999999999999" customHeight="1">
      <c r="A323" s="43"/>
      <c r="B323" s="43"/>
      <c r="C323" s="43"/>
      <c r="D323" s="43"/>
      <c r="E323" s="43"/>
    </row>
    <row r="324" spans="1:5" ht="18.399999999999999" customHeight="1">
      <c r="A324" s="43"/>
      <c r="B324" s="43"/>
      <c r="C324" s="43"/>
      <c r="D324" s="43"/>
      <c r="E324" s="43"/>
    </row>
    <row r="325" spans="1:5" ht="18.399999999999999" customHeight="1">
      <c r="A325" s="43"/>
      <c r="B325" s="43"/>
      <c r="C325" s="43"/>
      <c r="D325" s="43"/>
      <c r="E325" s="43"/>
    </row>
    <row r="326" spans="1:5" ht="18.399999999999999" customHeight="1">
      <c r="A326" s="43"/>
      <c r="B326" s="43"/>
      <c r="C326" s="43"/>
      <c r="D326" s="43"/>
      <c r="E326" s="43"/>
    </row>
    <row r="327" spans="1:5" ht="18.399999999999999" customHeight="1">
      <c r="A327" s="43"/>
      <c r="B327" s="43"/>
      <c r="C327" s="43"/>
      <c r="D327" s="43"/>
      <c r="E327" s="43"/>
    </row>
    <row r="328" spans="1:5" ht="18.399999999999999" customHeight="1">
      <c r="A328" s="43"/>
      <c r="B328" s="43"/>
      <c r="C328" s="43"/>
      <c r="D328" s="43"/>
      <c r="E328" s="43"/>
    </row>
    <row r="329" spans="1:5" ht="18.399999999999999" customHeight="1">
      <c r="A329" s="43"/>
      <c r="B329" s="43"/>
      <c r="C329" s="43"/>
      <c r="D329" s="43"/>
      <c r="E329" s="43"/>
    </row>
    <row r="330" spans="1:5" ht="18.399999999999999" customHeight="1">
      <c r="A330" s="43"/>
      <c r="B330" s="43"/>
      <c r="C330" s="43"/>
      <c r="D330" s="43"/>
      <c r="E330" s="43"/>
    </row>
    <row r="331" spans="1:5" ht="18.399999999999999" customHeight="1">
      <c r="A331" s="43"/>
      <c r="B331" s="43"/>
      <c r="C331" s="43"/>
      <c r="D331" s="43"/>
      <c r="E331" s="43"/>
    </row>
    <row r="332" spans="1:5" ht="18.399999999999999" customHeight="1">
      <c r="A332" s="43"/>
      <c r="B332" s="43"/>
      <c r="C332" s="43"/>
      <c r="D332" s="43"/>
      <c r="E332" s="43"/>
    </row>
    <row r="333" spans="1:5" ht="18.399999999999999" customHeight="1">
      <c r="A333" s="43"/>
      <c r="B333" s="43"/>
      <c r="C333" s="43"/>
      <c r="D333" s="43"/>
      <c r="E333" s="43"/>
    </row>
    <row r="334" spans="1:5" ht="18.399999999999999" customHeight="1">
      <c r="A334" s="43"/>
      <c r="B334" s="43"/>
      <c r="C334" s="43"/>
      <c r="D334" s="43"/>
      <c r="E334" s="43"/>
    </row>
    <row r="335" spans="1:5" ht="18.399999999999999" customHeight="1">
      <c r="A335" s="43"/>
      <c r="B335" s="43"/>
      <c r="C335" s="43"/>
      <c r="D335" s="43"/>
      <c r="E335" s="43"/>
    </row>
    <row r="336" spans="1:5" ht="18.399999999999999" customHeight="1">
      <c r="A336" s="43"/>
      <c r="B336" s="43"/>
      <c r="C336" s="43"/>
      <c r="D336" s="43"/>
      <c r="E336" s="43"/>
    </row>
    <row r="337" spans="1:5" ht="18.399999999999999" customHeight="1">
      <c r="A337" s="43"/>
      <c r="B337" s="43"/>
      <c r="C337" s="43"/>
      <c r="D337" s="43"/>
      <c r="E337" s="43"/>
    </row>
    <row r="338" spans="1:5" ht="18.399999999999999" customHeight="1">
      <c r="A338" s="43"/>
      <c r="B338" s="43"/>
      <c r="C338" s="43"/>
      <c r="D338" s="43"/>
      <c r="E338" s="43"/>
    </row>
    <row r="339" spans="1:5" ht="18.399999999999999" customHeight="1">
      <c r="A339" s="43"/>
      <c r="B339" s="43"/>
      <c r="C339" s="43"/>
      <c r="D339" s="43"/>
      <c r="E339" s="43"/>
    </row>
    <row r="340" spans="1:5" ht="18.399999999999999" customHeight="1">
      <c r="A340" s="43"/>
      <c r="B340" s="43"/>
      <c r="C340" s="43"/>
      <c r="D340" s="43"/>
      <c r="E340" s="43"/>
    </row>
    <row r="341" spans="1:5" ht="18.399999999999999" customHeight="1">
      <c r="A341" s="43"/>
      <c r="B341" s="43"/>
      <c r="C341" s="43"/>
      <c r="D341" s="43"/>
      <c r="E341" s="43"/>
    </row>
    <row r="342" spans="1:5" ht="18.399999999999999" customHeight="1">
      <c r="A342" s="43"/>
      <c r="B342" s="43"/>
      <c r="C342" s="43"/>
      <c r="D342" s="43"/>
      <c r="E342" s="43"/>
    </row>
    <row r="343" spans="1:5" ht="18.399999999999999" customHeight="1">
      <c r="A343" s="43"/>
      <c r="B343" s="43"/>
      <c r="C343" s="43"/>
      <c r="D343" s="43"/>
      <c r="E343" s="43"/>
    </row>
    <row r="344" spans="1:5" ht="18.399999999999999" customHeight="1">
      <c r="A344" s="43"/>
      <c r="B344" s="43"/>
      <c r="C344" s="43"/>
      <c r="D344" s="43"/>
      <c r="E344" s="43"/>
    </row>
    <row r="345" spans="1:5" ht="18.399999999999999" customHeight="1">
      <c r="A345" s="43"/>
      <c r="B345" s="43"/>
      <c r="C345" s="43"/>
      <c r="D345" s="43"/>
      <c r="E345" s="43"/>
    </row>
    <row r="346" spans="1:5" ht="18.399999999999999" customHeight="1">
      <c r="A346" s="43"/>
      <c r="B346" s="43"/>
      <c r="C346" s="43"/>
      <c r="D346" s="43"/>
      <c r="E346" s="43"/>
    </row>
  </sheetData>
  <mergeCells count="103">
    <mergeCell ref="A1:C5"/>
    <mergeCell ref="D1:I2"/>
    <mergeCell ref="D3:I3"/>
    <mergeCell ref="D4:I4"/>
    <mergeCell ref="D5:I5"/>
    <mergeCell ref="A6:I6"/>
    <mergeCell ref="B18:H18"/>
    <mergeCell ref="B21:H21"/>
    <mergeCell ref="A26:I26"/>
    <mergeCell ref="B27:G27"/>
    <mergeCell ref="A29:I29"/>
    <mergeCell ref="B30:G30"/>
    <mergeCell ref="G7:G9"/>
    <mergeCell ref="I7:I9"/>
    <mergeCell ref="B10:H10"/>
    <mergeCell ref="A12:I12"/>
    <mergeCell ref="B13:H13"/>
    <mergeCell ref="B14:H14"/>
    <mergeCell ref="A7:A9"/>
    <mergeCell ref="B7:B9"/>
    <mergeCell ref="C7:C9"/>
    <mergeCell ref="D7:D9"/>
    <mergeCell ref="E7:E9"/>
    <mergeCell ref="F7:F9"/>
    <mergeCell ref="A33:H33"/>
    <mergeCell ref="A34:I34"/>
    <mergeCell ref="A35:I35"/>
    <mergeCell ref="A36:A38"/>
    <mergeCell ref="B36:B38"/>
    <mergeCell ref="C36:C38"/>
    <mergeCell ref="D36:D38"/>
    <mergeCell ref="E36:E38"/>
    <mergeCell ref="F36:F38"/>
    <mergeCell ref="G36:G38"/>
    <mergeCell ref="B49:H49"/>
    <mergeCell ref="A53:I53"/>
    <mergeCell ref="B54:G54"/>
    <mergeCell ref="A57:I57"/>
    <mergeCell ref="B58:G58"/>
    <mergeCell ref="A61:H61"/>
    <mergeCell ref="I36:I38"/>
    <mergeCell ref="B39:H39"/>
    <mergeCell ref="A41:I41"/>
    <mergeCell ref="B42:H42"/>
    <mergeCell ref="B43:H43"/>
    <mergeCell ref="B46:H46"/>
    <mergeCell ref="B67:H67"/>
    <mergeCell ref="B70:H70"/>
    <mergeCell ref="A72:I72"/>
    <mergeCell ref="B73:G73"/>
    <mergeCell ref="A80:I80"/>
    <mergeCell ref="B81:G81"/>
    <mergeCell ref="A63:I63"/>
    <mergeCell ref="A64:A66"/>
    <mergeCell ref="B64:B66"/>
    <mergeCell ref="C64:C66"/>
    <mergeCell ref="D64:D66"/>
    <mergeCell ref="E64:E66"/>
    <mergeCell ref="F64:F66"/>
    <mergeCell ref="G64:G66"/>
    <mergeCell ref="I64:I66"/>
    <mergeCell ref="A84:H84"/>
    <mergeCell ref="A114:I114"/>
    <mergeCell ref="A115:A117"/>
    <mergeCell ref="B115:B117"/>
    <mergeCell ref="C115:C117"/>
    <mergeCell ref="D115:D117"/>
    <mergeCell ref="E115:E117"/>
    <mergeCell ref="F115:F117"/>
    <mergeCell ref="G115:G117"/>
    <mergeCell ref="I115:I117"/>
    <mergeCell ref="A86:I86"/>
    <mergeCell ref="A87:A89"/>
    <mergeCell ref="B87:B89"/>
    <mergeCell ref="C87:C89"/>
    <mergeCell ref="D87:D89"/>
    <mergeCell ref="E87:E89"/>
    <mergeCell ref="F87:F89"/>
    <mergeCell ref="B118:H118"/>
    <mergeCell ref="A120:I120"/>
    <mergeCell ref="G87:G89"/>
    <mergeCell ref="I87:I89"/>
    <mergeCell ref="B90:H90"/>
    <mergeCell ref="A92:I92"/>
    <mergeCell ref="B93:H93"/>
    <mergeCell ref="B94:H94"/>
    <mergeCell ref="A132:I132"/>
    <mergeCell ref="B133:G133"/>
    <mergeCell ref="A136:H136"/>
    <mergeCell ref="B121:H121"/>
    <mergeCell ref="B124:H124"/>
    <mergeCell ref="A128:I128"/>
    <mergeCell ref="B129:H129"/>
    <mergeCell ref="A112:H112"/>
    <mergeCell ref="A168:I168"/>
    <mergeCell ref="A169:I169"/>
    <mergeCell ref="A170:I170"/>
    <mergeCell ref="B98:H98"/>
    <mergeCell ref="B101:H101"/>
    <mergeCell ref="A105:I105"/>
    <mergeCell ref="B106:G106"/>
    <mergeCell ref="A108:I108"/>
    <mergeCell ref="B109:G109"/>
  </mergeCells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landscape" useFirstPageNumber="1" horizontalDpi="0" verticalDpi="0" copies="0"/>
  <headerFooter alignWithMargins="0"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35"/>
  <sheetViews>
    <sheetView topLeftCell="A5" workbookViewId="0">
      <selection activeCell="C1" sqref="A1:E27"/>
    </sheetView>
  </sheetViews>
  <sheetFormatPr defaultRowHeight="12.75"/>
  <cols>
    <col min="1" max="1" width="12.140625" customWidth="1"/>
    <col min="2" max="2" width="28.5703125" style="71" customWidth="1"/>
    <col min="3" max="3" width="22.28515625" customWidth="1"/>
    <col min="4" max="5" width="32.42578125" customWidth="1"/>
    <col min="6" max="56" width="12.140625" customWidth="1"/>
  </cols>
  <sheetData>
    <row r="1" spans="1:49" ht="31.5" customHeight="1">
      <c r="A1" s="131"/>
      <c r="B1" s="131"/>
      <c r="C1" s="132" t="s">
        <v>135</v>
      </c>
      <c r="D1" s="132"/>
      <c r="E1" s="132"/>
    </row>
    <row r="2" spans="1:49" ht="3.75" customHeight="1">
      <c r="A2" s="131"/>
      <c r="B2" s="131"/>
      <c r="C2" s="48"/>
      <c r="D2" s="49"/>
      <c r="E2" s="49"/>
    </row>
    <row r="3" spans="1:49" ht="59.65" customHeight="1">
      <c r="A3" s="131"/>
      <c r="B3" s="131"/>
      <c r="C3" s="133" t="str">
        <f>Orçamento!D1</f>
        <v>OBJETO: CONTRATAÇÃO DE EMPRESA ESPECIALIZADA PARA EXECUÇÃO DE MUROS DE ALVENARIA COM INFRAESTRUTURA EM CONCRETO ARMADO PARA UNIDADES ESCOLARES</v>
      </c>
      <c r="D3" s="133"/>
      <c r="E3" s="133"/>
    </row>
    <row r="4" spans="1:49" ht="15.75">
      <c r="A4" s="50"/>
      <c r="B4" s="51"/>
      <c r="C4" s="134"/>
      <c r="D4" s="134"/>
      <c r="E4" s="134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</row>
    <row r="5" spans="1:49" ht="22.5" customHeight="1">
      <c r="A5" s="135" t="s">
        <v>4</v>
      </c>
      <c r="B5" s="136" t="s">
        <v>136</v>
      </c>
      <c r="C5" s="53" t="s">
        <v>137</v>
      </c>
      <c r="D5" s="53" t="s">
        <v>138</v>
      </c>
      <c r="E5" s="53" t="s">
        <v>139</v>
      </c>
    </row>
    <row r="6" spans="1:49" ht="20.25" customHeight="1">
      <c r="A6" s="135"/>
      <c r="B6" s="136"/>
      <c r="C6" s="54" t="s">
        <v>140</v>
      </c>
      <c r="D6" s="54" t="s">
        <v>141</v>
      </c>
      <c r="E6" s="54" t="s">
        <v>141</v>
      </c>
    </row>
    <row r="7" spans="1:49" ht="18" customHeight="1">
      <c r="A7" s="125">
        <v>1</v>
      </c>
      <c r="B7" s="130" t="str">
        <f>Orçamento!B10</f>
        <v>SERVIÇOS PRELIMINARES</v>
      </c>
      <c r="C7" s="55">
        <f>C9/$C$23</f>
        <v>2.8735557939354679E-2</v>
      </c>
      <c r="D7" s="56">
        <v>1</v>
      </c>
      <c r="E7" s="56"/>
    </row>
    <row r="8" spans="1:49" ht="7.5" customHeight="1">
      <c r="A8" s="125"/>
      <c r="B8" s="130"/>
      <c r="C8" s="57"/>
      <c r="D8" s="58"/>
      <c r="E8" s="59"/>
    </row>
    <row r="9" spans="1:49" ht="20.100000000000001" customHeight="1">
      <c r="A9" s="125"/>
      <c r="B9" s="130"/>
      <c r="C9" s="60">
        <f>Orçamento!I10</f>
        <v>2446.8000000000002</v>
      </c>
      <c r="D9" s="61">
        <f>D7*$C$9</f>
        <v>2446.8000000000002</v>
      </c>
      <c r="E9" s="61">
        <f>E7*$C$9</f>
        <v>0</v>
      </c>
    </row>
    <row r="10" spans="1:49" ht="15" customHeight="1">
      <c r="A10" s="125">
        <v>2</v>
      </c>
      <c r="B10" s="126" t="str">
        <f>Orçamento!B13</f>
        <v>DEMOLIÇÕES</v>
      </c>
      <c r="C10" s="57">
        <f>C12/$C$23</f>
        <v>8.6391056791600029E-2</v>
      </c>
      <c r="D10" s="62">
        <v>1</v>
      </c>
      <c r="E10" s="62"/>
    </row>
    <row r="11" spans="1:49" ht="7.5" customHeight="1">
      <c r="A11" s="125"/>
      <c r="B11" s="126"/>
      <c r="C11" s="63"/>
      <c r="D11" s="58"/>
      <c r="E11" s="59"/>
    </row>
    <row r="12" spans="1:49" ht="17.25" customHeight="1">
      <c r="A12" s="125"/>
      <c r="B12" s="126"/>
      <c r="C12" s="64">
        <f>Orçamento!I13</f>
        <v>7356.1</v>
      </c>
      <c r="D12" s="61">
        <f>C12*D10</f>
        <v>7356.1</v>
      </c>
      <c r="E12" s="61">
        <f>D12*E10</f>
        <v>0</v>
      </c>
    </row>
    <row r="13" spans="1:49" ht="17.25" customHeight="1">
      <c r="A13" s="125">
        <v>3</v>
      </c>
      <c r="B13" s="126" t="str">
        <f>Orçamento!B21</f>
        <v>INFRAESTRUTURA, ALVENARIA E VEDAÇÃO</v>
      </c>
      <c r="C13" s="57">
        <f>C15/$C$23</f>
        <v>0.78985907738518168</v>
      </c>
      <c r="D13" s="65">
        <v>0.7</v>
      </c>
      <c r="E13" s="65">
        <v>0.3</v>
      </c>
    </row>
    <row r="14" spans="1:49" ht="7.5" customHeight="1">
      <c r="A14" s="125"/>
      <c r="B14" s="126"/>
      <c r="C14" s="63"/>
      <c r="D14" s="58"/>
      <c r="E14" s="58"/>
    </row>
    <row r="15" spans="1:49" ht="21" customHeight="1">
      <c r="A15" s="125"/>
      <c r="B15" s="126"/>
      <c r="C15" s="64">
        <f>Orçamento!I21</f>
        <v>67255.600000000006</v>
      </c>
      <c r="D15" s="61">
        <f>C15*D13</f>
        <v>47078.92</v>
      </c>
      <c r="E15" s="61">
        <f>C15*E13</f>
        <v>20176.68</v>
      </c>
    </row>
    <row r="16" spans="1:49" ht="15" customHeight="1">
      <c r="A16" s="125">
        <v>4</v>
      </c>
      <c r="B16" s="126" t="str">
        <f>Orçamento!B27</f>
        <v>SISTEMA DE DRENAGEM</v>
      </c>
      <c r="C16" s="57">
        <f>C18/$C$23</f>
        <v>7.104088064126754E-2</v>
      </c>
      <c r="D16" s="66"/>
      <c r="E16" s="66">
        <v>1</v>
      </c>
    </row>
    <row r="17" spans="1:56" ht="7.5" customHeight="1">
      <c r="A17" s="125"/>
      <c r="B17" s="126"/>
      <c r="C17" s="63"/>
      <c r="D17" s="59"/>
      <c r="E17" s="58"/>
    </row>
    <row r="18" spans="1:56" ht="17.25" customHeight="1">
      <c r="A18" s="125"/>
      <c r="B18" s="126"/>
      <c r="C18" s="64">
        <f>Orçamento!I27</f>
        <v>6049.05</v>
      </c>
      <c r="D18" s="61">
        <f>C18*D16</f>
        <v>0</v>
      </c>
      <c r="E18" s="61">
        <f>C18*E16</f>
        <v>6049.05</v>
      </c>
    </row>
    <row r="19" spans="1:56" ht="17.25" customHeight="1">
      <c r="A19" s="125">
        <v>6</v>
      </c>
      <c r="B19" s="126" t="str">
        <f>Orçamento!B30</f>
        <v>SERVIÇOS COMPLEMENTARES</v>
      </c>
      <c r="C19" s="57">
        <f>C21/$C$23</f>
        <v>2.3973427242596084E-2</v>
      </c>
      <c r="D19" s="59"/>
      <c r="E19" s="59">
        <v>1</v>
      </c>
    </row>
    <row r="20" spans="1:56" ht="7.5" customHeight="1">
      <c r="A20" s="125"/>
      <c r="B20" s="126"/>
      <c r="C20" s="63"/>
      <c r="D20" s="59"/>
      <c r="E20" s="58"/>
    </row>
    <row r="21" spans="1:56" ht="21" customHeight="1">
      <c r="A21" s="125"/>
      <c r="B21" s="126"/>
      <c r="C21" s="63">
        <f>Orçamento!I30</f>
        <v>2041.31</v>
      </c>
      <c r="D21" s="61">
        <f>C21*D19</f>
        <v>0</v>
      </c>
      <c r="E21" s="61">
        <f>C21*E19</f>
        <v>2041.31</v>
      </c>
    </row>
    <row r="22" spans="1:56" ht="5.25" customHeight="1">
      <c r="A22" s="127"/>
      <c r="B22" s="127"/>
      <c r="C22" s="127"/>
      <c r="D22" s="127"/>
      <c r="E22" s="127"/>
    </row>
    <row r="23" spans="1:56" ht="22.5" customHeight="1">
      <c r="A23" s="128" t="s">
        <v>142</v>
      </c>
      <c r="B23" s="128"/>
      <c r="C23" s="67">
        <f>Orçamento!I33</f>
        <v>85148.86</v>
      </c>
      <c r="D23" s="129"/>
      <c r="E23" s="129"/>
    </row>
    <row r="24" spans="1:56" ht="22.5" customHeight="1">
      <c r="A24" s="123" t="s">
        <v>143</v>
      </c>
      <c r="B24" s="123"/>
      <c r="C24" s="68" t="s">
        <v>144</v>
      </c>
      <c r="D24" s="69">
        <f>D18+D15+D12+D9+D21</f>
        <v>56881.82</v>
      </c>
      <c r="E24" s="69">
        <f>E18+E15+E12+E9+E21</f>
        <v>28267.040000000001</v>
      </c>
    </row>
    <row r="25" spans="1:56" ht="22.5" customHeight="1">
      <c r="A25" s="123"/>
      <c r="B25" s="123"/>
      <c r="C25" s="68" t="s">
        <v>145</v>
      </c>
      <c r="D25" s="69">
        <f>D24</f>
        <v>56881.82</v>
      </c>
      <c r="E25" s="69">
        <f>E24+D25</f>
        <v>85148.86</v>
      </c>
    </row>
    <row r="26" spans="1:56" ht="22.5" customHeight="1">
      <c r="A26" s="124" t="s">
        <v>146</v>
      </c>
      <c r="B26" s="124"/>
      <c r="C26" s="68" t="s">
        <v>144</v>
      </c>
      <c r="D26" s="70">
        <f>D24/$C$23</f>
        <v>0.66802796890058191</v>
      </c>
      <c r="E26" s="70">
        <f>E24/$C$23</f>
        <v>0.33197203109941814</v>
      </c>
    </row>
    <row r="27" spans="1:56" ht="22.5" customHeight="1">
      <c r="A27" s="124"/>
      <c r="B27" s="124"/>
      <c r="C27" s="68" t="s">
        <v>145</v>
      </c>
      <c r="D27" s="70">
        <f>D26</f>
        <v>0.66802796890058191</v>
      </c>
      <c r="E27" s="70">
        <f>D27+E26</f>
        <v>1</v>
      </c>
    </row>
    <row r="29" spans="1:56" ht="24.6" customHeight="1">
      <c r="A29" s="101" t="str">
        <f>Orçamento!A168</f>
        <v>Itatiba, 17 outubro de 2023</v>
      </c>
      <c r="B29" s="101"/>
      <c r="C29" s="101"/>
      <c r="D29" s="101"/>
      <c r="E29" s="101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</row>
    <row r="30" spans="1:56" ht="24.6" customHeight="1">
      <c r="A30" s="102" t="s">
        <v>133</v>
      </c>
      <c r="B30" s="102"/>
      <c r="C30" s="102"/>
      <c r="D30" s="102"/>
      <c r="E30" s="102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</row>
    <row r="31" spans="1:56" ht="24.6" customHeight="1">
      <c r="A31" s="102" t="s">
        <v>134</v>
      </c>
      <c r="B31" s="102"/>
      <c r="C31" s="102"/>
      <c r="D31" s="102"/>
      <c r="E31" s="102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</row>
    <row r="32" spans="1:56">
      <c r="A32" s="120"/>
      <c r="B32" s="120"/>
      <c r="C32" s="120"/>
      <c r="D32" s="120"/>
      <c r="E32" s="120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</row>
    <row r="33" spans="1:56">
      <c r="A33" s="120"/>
      <c r="B33" s="120"/>
      <c r="C33" s="120"/>
      <c r="D33" s="120"/>
      <c r="E33" s="12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</row>
    <row r="34" spans="1:56">
      <c r="A34" s="72"/>
      <c r="B34" s="72"/>
      <c r="C34" s="73"/>
      <c r="D34" s="74"/>
      <c r="E34" s="74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</row>
    <row r="35" spans="1:56">
      <c r="A35" s="72"/>
      <c r="B35" s="72"/>
      <c r="C35" s="73"/>
      <c r="D35" s="74"/>
      <c r="E35" s="74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</row>
  </sheetData>
  <mergeCells count="26">
    <mergeCell ref="A1:B3"/>
    <mergeCell ref="C1:E1"/>
    <mergeCell ref="C3:E3"/>
    <mergeCell ref="C4:E4"/>
    <mergeCell ref="A5:A6"/>
    <mergeCell ref="B5:B6"/>
    <mergeCell ref="A23:B23"/>
    <mergeCell ref="D23:E2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E22"/>
    <mergeCell ref="A33:E33"/>
    <mergeCell ref="A24:B25"/>
    <mergeCell ref="A26:B27"/>
    <mergeCell ref="A29:E29"/>
    <mergeCell ref="A30:E30"/>
    <mergeCell ref="A31:E31"/>
    <mergeCell ref="A32:E32"/>
  </mergeCells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landscape" useFirstPageNumber="1" horizontalDpi="0" verticalDpi="0" copies="0"/>
  <headerFooter alignWithMargins="0">
    <oddHeader>&amp;C&amp;A</oddHead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35"/>
  <sheetViews>
    <sheetView topLeftCell="A22" workbookViewId="0">
      <selection activeCell="C1" sqref="A1:E27"/>
    </sheetView>
  </sheetViews>
  <sheetFormatPr defaultRowHeight="12.75"/>
  <cols>
    <col min="1" max="1" width="12.140625" customWidth="1"/>
    <col min="2" max="2" width="28.5703125" style="71" customWidth="1"/>
    <col min="3" max="3" width="22.28515625" customWidth="1"/>
    <col min="4" max="5" width="32.42578125" customWidth="1"/>
    <col min="6" max="56" width="12.140625" customWidth="1"/>
  </cols>
  <sheetData>
    <row r="1" spans="1:49" ht="31.5" customHeight="1">
      <c r="A1" s="131"/>
      <c r="B1" s="131"/>
      <c r="C1" s="132" t="s">
        <v>135</v>
      </c>
      <c r="D1" s="132"/>
      <c r="E1" s="132"/>
    </row>
    <row r="2" spans="1:49" ht="3.75" customHeight="1">
      <c r="A2" s="131"/>
      <c r="B2" s="131"/>
      <c r="C2" s="48"/>
      <c r="D2" s="49"/>
      <c r="E2" s="49"/>
    </row>
    <row r="3" spans="1:49" ht="59.65" customHeight="1">
      <c r="A3" s="131"/>
      <c r="B3" s="131"/>
      <c r="C3" s="133" t="str">
        <f>Orçamento!D1</f>
        <v>OBJETO: CONTRATAÇÃO DE EMPRESA ESPECIALIZADA PARA EXECUÇÃO DE MUROS DE ALVENARIA COM INFRAESTRUTURA EM CONCRETO ARMADO PARA UNIDADES ESCOLARES</v>
      </c>
      <c r="D3" s="133"/>
      <c r="E3" s="133"/>
    </row>
    <row r="4" spans="1:49" ht="15.75">
      <c r="A4" s="50"/>
      <c r="B4" s="51"/>
      <c r="C4" s="134"/>
      <c r="D4" s="134"/>
      <c r="E4" s="134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</row>
    <row r="5" spans="1:49" ht="22.5" customHeight="1">
      <c r="A5" s="135" t="s">
        <v>4</v>
      </c>
      <c r="B5" s="136" t="s">
        <v>136</v>
      </c>
      <c r="C5" s="53" t="s">
        <v>137</v>
      </c>
      <c r="D5" s="53" t="s">
        <v>138</v>
      </c>
      <c r="E5" s="53" t="s">
        <v>139</v>
      </c>
    </row>
    <row r="6" spans="1:49" ht="20.25" customHeight="1">
      <c r="A6" s="135"/>
      <c r="B6" s="136"/>
      <c r="C6" s="54" t="s">
        <v>140</v>
      </c>
      <c r="D6" s="54" t="s">
        <v>141</v>
      </c>
      <c r="E6" s="54" t="s">
        <v>141</v>
      </c>
    </row>
    <row r="7" spans="1:49" ht="18" customHeight="1">
      <c r="A7" s="125">
        <v>1</v>
      </c>
      <c r="B7" s="130" t="str">
        <f>Orçamento!B10</f>
        <v>SERVIÇOS PRELIMINARES</v>
      </c>
      <c r="C7" s="55">
        <f>C9/$C$23</f>
        <v>1.8493387525579764E-2</v>
      </c>
      <c r="D7" s="56">
        <v>1</v>
      </c>
      <c r="E7" s="56"/>
    </row>
    <row r="8" spans="1:49" ht="7.5" customHeight="1">
      <c r="A8" s="125"/>
      <c r="B8" s="130"/>
      <c r="C8" s="57"/>
      <c r="D8" s="58"/>
      <c r="E8" s="59"/>
    </row>
    <row r="9" spans="1:49" ht="20.100000000000001" customHeight="1">
      <c r="A9" s="125"/>
      <c r="B9" s="130"/>
      <c r="C9" s="60">
        <f>Orçamento!I39</f>
        <v>2446.8000000000002</v>
      </c>
      <c r="D9" s="61">
        <f>D7*$C$9</f>
        <v>2446.8000000000002</v>
      </c>
      <c r="E9" s="61">
        <f>E7*$C$9</f>
        <v>0</v>
      </c>
    </row>
    <row r="10" spans="1:49" ht="15" customHeight="1">
      <c r="A10" s="125">
        <v>2</v>
      </c>
      <c r="B10" s="126" t="str">
        <f>Orçamento!B13</f>
        <v>DEMOLIÇÕES</v>
      </c>
      <c r="C10" s="57">
        <f>C12/$C$23</f>
        <v>5.5262637771693435E-2</v>
      </c>
      <c r="D10" s="62">
        <v>1</v>
      </c>
      <c r="E10" s="62"/>
    </row>
    <row r="11" spans="1:49" ht="7.5" customHeight="1">
      <c r="A11" s="125"/>
      <c r="B11" s="126"/>
      <c r="C11" s="63"/>
      <c r="D11" s="58"/>
      <c r="E11" s="59"/>
    </row>
    <row r="12" spans="1:49" ht="17.25" customHeight="1">
      <c r="A12" s="125"/>
      <c r="B12" s="126"/>
      <c r="C12" s="64">
        <f>Orçamento!I42</f>
        <v>7311.62</v>
      </c>
      <c r="D12" s="61">
        <f>C12*D10</f>
        <v>7311.62</v>
      </c>
      <c r="E12" s="61">
        <f>D12*E10</f>
        <v>0</v>
      </c>
    </row>
    <row r="13" spans="1:49" ht="17.25" customHeight="1">
      <c r="A13" s="125">
        <v>3</v>
      </c>
      <c r="B13" s="126" t="str">
        <f>Orçamento!B21</f>
        <v>INFRAESTRUTURA, ALVENARIA E VEDAÇÃO</v>
      </c>
      <c r="C13" s="57">
        <f>C15/$C$23</f>
        <v>0.75083115562887004</v>
      </c>
      <c r="D13" s="65">
        <v>0.7</v>
      </c>
      <c r="E13" s="65">
        <v>0.3</v>
      </c>
    </row>
    <row r="14" spans="1:49" ht="7.5" customHeight="1">
      <c r="A14" s="125"/>
      <c r="B14" s="126"/>
      <c r="C14" s="63"/>
      <c r="D14" s="58"/>
      <c r="E14" s="58"/>
    </row>
    <row r="15" spans="1:49" ht="21" customHeight="1">
      <c r="A15" s="125"/>
      <c r="B15" s="126"/>
      <c r="C15" s="64">
        <f>Orçamento!I49</f>
        <v>99340.03</v>
      </c>
      <c r="D15" s="61">
        <f>C15*D13</f>
        <v>69538.020999999993</v>
      </c>
      <c r="E15" s="61">
        <f>C15*E13</f>
        <v>29802.008999999998</v>
      </c>
    </row>
    <row r="16" spans="1:49" ht="15" customHeight="1">
      <c r="A16" s="125">
        <v>4</v>
      </c>
      <c r="B16" s="126" t="str">
        <f>Orçamento!B27</f>
        <v>SISTEMA DE DRENAGEM</v>
      </c>
      <c r="C16" s="57">
        <f>C18/$C$23</f>
        <v>0.16062710330349736</v>
      </c>
      <c r="D16" s="66"/>
      <c r="E16" s="66">
        <v>1</v>
      </c>
    </row>
    <row r="17" spans="1:56" ht="7.5" customHeight="1">
      <c r="A17" s="125"/>
      <c r="B17" s="126"/>
      <c r="C17" s="63"/>
      <c r="D17" s="59"/>
      <c r="E17" s="58"/>
    </row>
    <row r="18" spans="1:56" ht="17.25" customHeight="1">
      <c r="A18" s="125"/>
      <c r="B18" s="126"/>
      <c r="C18" s="64">
        <f>Orçamento!I54</f>
        <v>21252.05</v>
      </c>
      <c r="D18" s="61">
        <f>C18*D16</f>
        <v>0</v>
      </c>
      <c r="E18" s="61">
        <f>C18*E16</f>
        <v>21252.05</v>
      </c>
    </row>
    <row r="19" spans="1:56" ht="17.25" customHeight="1">
      <c r="A19" s="125">
        <v>6</v>
      </c>
      <c r="B19" s="126" t="str">
        <f>Orçamento!B30</f>
        <v>SERVIÇOS COMPLEMENTARES</v>
      </c>
      <c r="C19" s="57">
        <f>C21/$C$23</f>
        <v>1.4785715770359411E-2</v>
      </c>
      <c r="D19" s="59"/>
      <c r="E19" s="59">
        <v>1</v>
      </c>
    </row>
    <row r="20" spans="1:56" ht="7.5" customHeight="1">
      <c r="A20" s="125"/>
      <c r="B20" s="126"/>
      <c r="C20" s="63"/>
      <c r="D20" s="59"/>
      <c r="E20" s="58"/>
    </row>
    <row r="21" spans="1:56" ht="21" customHeight="1">
      <c r="A21" s="125"/>
      <c r="B21" s="126"/>
      <c r="C21" s="63">
        <f>Orçamento!I58</f>
        <v>1956.25</v>
      </c>
      <c r="D21" s="61">
        <f>C21*D19</f>
        <v>0</v>
      </c>
      <c r="E21" s="61">
        <f>C21*E19</f>
        <v>1956.25</v>
      </c>
    </row>
    <row r="22" spans="1:56" ht="5.25" customHeight="1">
      <c r="A22" s="127"/>
      <c r="B22" s="127"/>
      <c r="C22" s="127"/>
      <c r="D22" s="127"/>
      <c r="E22" s="127"/>
    </row>
    <row r="23" spans="1:56" ht="22.5" customHeight="1">
      <c r="A23" s="128" t="s">
        <v>142</v>
      </c>
      <c r="B23" s="128"/>
      <c r="C23" s="67">
        <f>Orçamento!I61</f>
        <v>132306.75</v>
      </c>
      <c r="D23" s="129"/>
      <c r="E23" s="129"/>
    </row>
    <row r="24" spans="1:56" ht="22.5" customHeight="1">
      <c r="A24" s="123" t="s">
        <v>143</v>
      </c>
      <c r="B24" s="123"/>
      <c r="C24" s="68" t="s">
        <v>144</v>
      </c>
      <c r="D24" s="69">
        <f>D18+D15+D12+D9+D21</f>
        <v>79296.440999999992</v>
      </c>
      <c r="E24" s="69">
        <f>E18+E15+E12+E9+E21</f>
        <v>53010.308999999994</v>
      </c>
    </row>
    <row r="25" spans="1:56" ht="22.5" customHeight="1">
      <c r="A25" s="123"/>
      <c r="B25" s="123"/>
      <c r="C25" s="68" t="s">
        <v>145</v>
      </c>
      <c r="D25" s="69">
        <f>D24</f>
        <v>79296.440999999992</v>
      </c>
      <c r="E25" s="69">
        <f>E24+D25</f>
        <v>132306.75</v>
      </c>
    </row>
    <row r="26" spans="1:56" ht="22.5" customHeight="1">
      <c r="A26" s="124" t="s">
        <v>146</v>
      </c>
      <c r="B26" s="124"/>
      <c r="C26" s="68" t="s">
        <v>144</v>
      </c>
      <c r="D26" s="70">
        <f>D24/$C$23</f>
        <v>0.5993378342374821</v>
      </c>
      <c r="E26" s="70">
        <f>E24/$C$23</f>
        <v>0.40066216576251773</v>
      </c>
    </row>
    <row r="27" spans="1:56" ht="22.5" customHeight="1">
      <c r="A27" s="124"/>
      <c r="B27" s="124"/>
      <c r="C27" s="68" t="s">
        <v>145</v>
      </c>
      <c r="D27" s="70">
        <f>D26</f>
        <v>0.5993378342374821</v>
      </c>
      <c r="E27" s="70">
        <f>D27+E26</f>
        <v>0.99999999999999978</v>
      </c>
    </row>
    <row r="29" spans="1:56" ht="24.6" customHeight="1">
      <c r="A29" s="101" t="str">
        <f>Orçamento!A168</f>
        <v>Itatiba, 17 outubro de 2023</v>
      </c>
      <c r="B29" s="101"/>
      <c r="C29" s="101"/>
      <c r="D29" s="101"/>
      <c r="E29" s="101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</row>
    <row r="30" spans="1:56" ht="24.6" customHeight="1">
      <c r="A30" s="102" t="s">
        <v>133</v>
      </c>
      <c r="B30" s="102"/>
      <c r="C30" s="102"/>
      <c r="D30" s="102"/>
      <c r="E30" s="102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</row>
    <row r="31" spans="1:56" ht="24.6" customHeight="1">
      <c r="A31" s="102" t="s">
        <v>134</v>
      </c>
      <c r="B31" s="102"/>
      <c r="C31" s="102"/>
      <c r="D31" s="102"/>
      <c r="E31" s="102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</row>
    <row r="32" spans="1:56">
      <c r="A32" s="120"/>
      <c r="B32" s="120"/>
      <c r="C32" s="120"/>
      <c r="D32" s="120"/>
      <c r="E32" s="120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</row>
    <row r="33" spans="1:56">
      <c r="A33" s="120"/>
      <c r="B33" s="120"/>
      <c r="C33" s="120"/>
      <c r="D33" s="120"/>
      <c r="E33" s="12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</row>
    <row r="34" spans="1:56">
      <c r="A34" s="72"/>
      <c r="B34" s="72"/>
      <c r="C34" s="73"/>
      <c r="D34" s="74"/>
      <c r="E34" s="74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</row>
    <row r="35" spans="1:56">
      <c r="A35" s="72"/>
      <c r="B35" s="72"/>
      <c r="C35" s="73"/>
      <c r="D35" s="74"/>
      <c r="E35" s="74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</row>
  </sheetData>
  <mergeCells count="26">
    <mergeCell ref="A1:B3"/>
    <mergeCell ref="C1:E1"/>
    <mergeCell ref="C3:E3"/>
    <mergeCell ref="C4:E4"/>
    <mergeCell ref="A5:A6"/>
    <mergeCell ref="B5:B6"/>
    <mergeCell ref="A23:B23"/>
    <mergeCell ref="D23:E2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E22"/>
    <mergeCell ref="A33:E33"/>
    <mergeCell ref="A24:B25"/>
    <mergeCell ref="A26:B27"/>
    <mergeCell ref="A29:E29"/>
    <mergeCell ref="A30:E30"/>
    <mergeCell ref="A31:E31"/>
    <mergeCell ref="A32:E32"/>
  </mergeCells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landscape" useFirstPageNumber="1" horizontalDpi="0" verticalDpi="0" copies="0"/>
  <headerFooter alignWithMargins="0">
    <oddHeader>&amp;C&amp;A</oddHead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D32"/>
  <sheetViews>
    <sheetView topLeftCell="A4" workbookViewId="0">
      <selection activeCell="C1" sqref="A1:E24"/>
    </sheetView>
  </sheetViews>
  <sheetFormatPr defaultRowHeight="12.75"/>
  <cols>
    <col min="1" max="1" width="12.140625" customWidth="1"/>
    <col min="2" max="2" width="28.5703125" style="71" customWidth="1"/>
    <col min="3" max="3" width="22.28515625" customWidth="1"/>
    <col min="4" max="5" width="32.42578125" customWidth="1"/>
    <col min="6" max="56" width="12.140625" customWidth="1"/>
  </cols>
  <sheetData>
    <row r="1" spans="1:49" ht="31.5" customHeight="1">
      <c r="A1" s="131"/>
      <c r="B1" s="131"/>
      <c r="C1" s="132" t="s">
        <v>135</v>
      </c>
      <c r="D1" s="132"/>
      <c r="E1" s="132"/>
    </row>
    <row r="2" spans="1:49" ht="3.75" customHeight="1">
      <c r="A2" s="131"/>
      <c r="B2" s="131"/>
      <c r="C2" s="48"/>
      <c r="D2" s="49"/>
      <c r="E2" s="49"/>
    </row>
    <row r="3" spans="1:49" ht="59.65" customHeight="1">
      <c r="A3" s="131"/>
      <c r="B3" s="131"/>
      <c r="C3" s="133" t="str">
        <f>Orçamento!D1</f>
        <v>OBJETO: CONTRATAÇÃO DE EMPRESA ESPECIALIZADA PARA EXECUÇÃO DE MUROS DE ALVENARIA COM INFRAESTRUTURA EM CONCRETO ARMADO PARA UNIDADES ESCOLARES</v>
      </c>
      <c r="D3" s="133"/>
      <c r="E3" s="133"/>
    </row>
    <row r="4" spans="1:49" ht="15.75">
      <c r="A4" s="50"/>
      <c r="B4" s="51"/>
      <c r="C4" s="134"/>
      <c r="D4" s="134"/>
      <c r="E4" s="134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</row>
    <row r="5" spans="1:49" ht="22.5" customHeight="1">
      <c r="A5" s="135" t="s">
        <v>4</v>
      </c>
      <c r="B5" s="136" t="s">
        <v>136</v>
      </c>
      <c r="C5" s="53" t="s">
        <v>137</v>
      </c>
      <c r="D5" s="53" t="s">
        <v>138</v>
      </c>
      <c r="E5" s="53" t="s">
        <v>139</v>
      </c>
    </row>
    <row r="6" spans="1:49" ht="20.25" customHeight="1">
      <c r="A6" s="135"/>
      <c r="B6" s="136"/>
      <c r="C6" s="54" t="s">
        <v>140</v>
      </c>
      <c r="D6" s="54" t="s">
        <v>141</v>
      </c>
      <c r="E6" s="54" t="s">
        <v>141</v>
      </c>
    </row>
    <row r="7" spans="1:49" ht="18" customHeight="1">
      <c r="A7" s="125">
        <v>1</v>
      </c>
      <c r="B7" s="130" t="str">
        <f>Orçamento!B10</f>
        <v>SERVIÇOS PRELIMINARES</v>
      </c>
      <c r="C7" s="55">
        <f>C9/$C$20</f>
        <v>7.8795816492182091E-2</v>
      </c>
      <c r="D7" s="56">
        <v>1</v>
      </c>
      <c r="E7" s="56"/>
    </row>
    <row r="8" spans="1:49" ht="7.5" customHeight="1">
      <c r="A8" s="125"/>
      <c r="B8" s="130"/>
      <c r="C8" s="57"/>
      <c r="D8" s="58"/>
      <c r="E8" s="59"/>
    </row>
    <row r="9" spans="1:49" ht="20.100000000000001" customHeight="1">
      <c r="A9" s="125"/>
      <c r="B9" s="130"/>
      <c r="C9" s="60">
        <f>Orçamento!I67</f>
        <v>2446.8000000000002</v>
      </c>
      <c r="D9" s="61">
        <f>D7*$C$9</f>
        <v>2446.8000000000002</v>
      </c>
      <c r="E9" s="61">
        <f>E7*$C$9</f>
        <v>0</v>
      </c>
    </row>
    <row r="10" spans="1:49" ht="17.25" customHeight="1">
      <c r="A10" s="125">
        <v>3</v>
      </c>
      <c r="B10" s="126" t="str">
        <f>Orçamento!B21</f>
        <v>INFRAESTRUTURA, ALVENARIA E VEDAÇÃO</v>
      </c>
      <c r="C10" s="57">
        <f>C12/$C$20</f>
        <v>0.5128828970118583</v>
      </c>
      <c r="D10" s="65">
        <v>0.7</v>
      </c>
      <c r="E10" s="65">
        <v>0.3</v>
      </c>
    </row>
    <row r="11" spans="1:49" ht="7.5" customHeight="1">
      <c r="A11" s="125"/>
      <c r="B11" s="126"/>
      <c r="C11" s="63"/>
      <c r="D11" s="58"/>
      <c r="E11" s="58"/>
    </row>
    <row r="12" spans="1:49" ht="21" customHeight="1">
      <c r="A12" s="125"/>
      <c r="B12" s="126"/>
      <c r="C12" s="64">
        <f>Orçamento!I70</f>
        <v>15926.25</v>
      </c>
      <c r="D12" s="61">
        <f>C12*D10</f>
        <v>11148.375</v>
      </c>
      <c r="E12" s="61">
        <f>C12*E10</f>
        <v>4777.875</v>
      </c>
    </row>
    <row r="13" spans="1:49" ht="15" customHeight="1">
      <c r="A13" s="125">
        <v>4</v>
      </c>
      <c r="B13" s="126" t="str">
        <f>Orçamento!B27</f>
        <v>SISTEMA DE DRENAGEM</v>
      </c>
      <c r="C13" s="57">
        <f>C15/$C$20</f>
        <v>0.38093049782609462</v>
      </c>
      <c r="D13" s="66"/>
      <c r="E13" s="66">
        <v>1</v>
      </c>
    </row>
    <row r="14" spans="1:49" ht="7.5" customHeight="1">
      <c r="A14" s="125"/>
      <c r="B14" s="126"/>
      <c r="C14" s="63"/>
      <c r="D14" s="59"/>
      <c r="E14" s="58"/>
    </row>
    <row r="15" spans="1:49" ht="17.25" customHeight="1">
      <c r="A15" s="125"/>
      <c r="B15" s="126"/>
      <c r="C15" s="64">
        <f>Orçamento!I73</f>
        <v>11828.81</v>
      </c>
      <c r="D15" s="61">
        <f>C15*D13</f>
        <v>0</v>
      </c>
      <c r="E15" s="61">
        <f>C15*E13</f>
        <v>11828.81</v>
      </c>
    </row>
    <row r="16" spans="1:49" ht="17.25" customHeight="1">
      <c r="A16" s="125">
        <v>6</v>
      </c>
      <c r="B16" s="126" t="str">
        <f>Orçamento!B30</f>
        <v>SERVIÇOS COMPLEMENTARES</v>
      </c>
      <c r="C16" s="57">
        <f>C18/$C$20</f>
        <v>2.7390788669864913E-2</v>
      </c>
      <c r="D16" s="59"/>
      <c r="E16" s="59">
        <v>1</v>
      </c>
    </row>
    <row r="17" spans="1:56" ht="7.5" customHeight="1">
      <c r="A17" s="125"/>
      <c r="B17" s="126"/>
      <c r="C17" s="63"/>
      <c r="D17" s="59"/>
      <c r="E17" s="58"/>
    </row>
    <row r="18" spans="1:56" ht="21" customHeight="1">
      <c r="A18" s="125"/>
      <c r="B18" s="126"/>
      <c r="C18" s="63">
        <f>Orçamento!I81</f>
        <v>850.55</v>
      </c>
      <c r="D18" s="61">
        <f>C18*D16</f>
        <v>0</v>
      </c>
      <c r="E18" s="61">
        <f>C18*E16</f>
        <v>850.55</v>
      </c>
    </row>
    <row r="19" spans="1:56" ht="5.25" customHeight="1">
      <c r="A19" s="127"/>
      <c r="B19" s="127"/>
      <c r="C19" s="127"/>
      <c r="D19" s="127"/>
      <c r="E19" s="127"/>
    </row>
    <row r="20" spans="1:56" ht="22.5" customHeight="1">
      <c r="A20" s="128" t="s">
        <v>142</v>
      </c>
      <c r="B20" s="128"/>
      <c r="C20" s="67">
        <f>Orçamento!I84</f>
        <v>31052.41</v>
      </c>
      <c r="D20" s="129"/>
      <c r="E20" s="129"/>
    </row>
    <row r="21" spans="1:56" ht="22.5" customHeight="1">
      <c r="A21" s="123" t="s">
        <v>143</v>
      </c>
      <c r="B21" s="123"/>
      <c r="C21" s="68" t="s">
        <v>144</v>
      </c>
      <c r="D21" s="69">
        <f>D15+D12+D9+D18</f>
        <v>13595.174999999999</v>
      </c>
      <c r="E21" s="69">
        <f>E12+E15+E18</f>
        <v>17457.234999999997</v>
      </c>
    </row>
    <row r="22" spans="1:56" ht="22.5" customHeight="1">
      <c r="A22" s="123"/>
      <c r="B22" s="123"/>
      <c r="C22" s="68" t="s">
        <v>145</v>
      </c>
      <c r="D22" s="69">
        <f>D21</f>
        <v>13595.174999999999</v>
      </c>
      <c r="E22" s="69">
        <f>E21+D22</f>
        <v>31052.409999999996</v>
      </c>
    </row>
    <row r="23" spans="1:56" ht="22.5" customHeight="1">
      <c r="A23" s="124" t="s">
        <v>146</v>
      </c>
      <c r="B23" s="124"/>
      <c r="C23" s="68" t="s">
        <v>144</v>
      </c>
      <c r="D23" s="70">
        <f>D21/$C$20</f>
        <v>0.43781384440048288</v>
      </c>
      <c r="E23" s="70">
        <f>E21/$C$20</f>
        <v>0.56218615559951701</v>
      </c>
    </row>
    <row r="24" spans="1:56" ht="22.5" customHeight="1">
      <c r="A24" s="124"/>
      <c r="B24" s="124"/>
      <c r="C24" s="68" t="s">
        <v>145</v>
      </c>
      <c r="D24" s="70">
        <f>D23</f>
        <v>0.43781384440048288</v>
      </c>
      <c r="E24" s="70">
        <f>D24+E23</f>
        <v>0.99999999999999989</v>
      </c>
    </row>
    <row r="26" spans="1:56" ht="24.6" customHeight="1">
      <c r="A26" s="101" t="str">
        <f>Orçamento!A168</f>
        <v>Itatiba, 17 outubro de 2023</v>
      </c>
      <c r="B26" s="101"/>
      <c r="C26" s="101"/>
      <c r="D26" s="101"/>
      <c r="E26" s="101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</row>
    <row r="27" spans="1:56" ht="24.6" customHeight="1">
      <c r="A27" s="102" t="s">
        <v>133</v>
      </c>
      <c r="B27" s="102"/>
      <c r="C27" s="102"/>
      <c r="D27" s="102"/>
      <c r="E27" s="102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</row>
    <row r="28" spans="1:56" ht="24.6" customHeight="1">
      <c r="A28" s="102" t="s">
        <v>134</v>
      </c>
      <c r="B28" s="102"/>
      <c r="C28" s="102"/>
      <c r="D28" s="102"/>
      <c r="E28" s="102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</row>
    <row r="29" spans="1:56">
      <c r="A29" s="120"/>
      <c r="B29" s="120"/>
      <c r="C29" s="120"/>
      <c r="D29" s="120"/>
      <c r="E29" s="120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</row>
    <row r="30" spans="1:56">
      <c r="A30" s="120"/>
      <c r="B30" s="120"/>
      <c r="C30" s="120"/>
      <c r="D30" s="120"/>
      <c r="E30" s="120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</row>
    <row r="31" spans="1:56">
      <c r="A31" s="72"/>
      <c r="B31" s="72"/>
      <c r="C31" s="73"/>
      <c r="D31" s="74"/>
      <c r="E31" s="74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</row>
    <row r="32" spans="1:56">
      <c r="A32" s="72"/>
      <c r="B32" s="72"/>
      <c r="C32" s="73"/>
      <c r="D32" s="74"/>
      <c r="E32" s="74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</row>
  </sheetData>
  <mergeCells count="24">
    <mergeCell ref="A1:B3"/>
    <mergeCell ref="C1:E1"/>
    <mergeCell ref="C3:E3"/>
    <mergeCell ref="C4:E4"/>
    <mergeCell ref="A5:A6"/>
    <mergeCell ref="B5:B6"/>
    <mergeCell ref="A7:A9"/>
    <mergeCell ref="B7:B9"/>
    <mergeCell ref="A10:A12"/>
    <mergeCell ref="B10:B12"/>
    <mergeCell ref="A13:A15"/>
    <mergeCell ref="B13:B15"/>
    <mergeCell ref="A30:E30"/>
    <mergeCell ref="A16:A18"/>
    <mergeCell ref="B16:B18"/>
    <mergeCell ref="A19:E19"/>
    <mergeCell ref="A20:B20"/>
    <mergeCell ref="D20:E20"/>
    <mergeCell ref="A21:B22"/>
    <mergeCell ref="A23:B24"/>
    <mergeCell ref="A26:E26"/>
    <mergeCell ref="A27:E27"/>
    <mergeCell ref="A28:E28"/>
    <mergeCell ref="A29:E29"/>
  </mergeCells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landscape" useFirstPageNumber="1" horizontalDpi="0" verticalDpi="0" copies="0"/>
  <headerFooter alignWithMargins="0">
    <oddHeader>&amp;C&amp;A</oddHeader>
    <oddFooter>&amp;CPágina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D35"/>
  <sheetViews>
    <sheetView topLeftCell="A4" workbookViewId="0">
      <selection activeCell="C1" sqref="A1:E27"/>
    </sheetView>
  </sheetViews>
  <sheetFormatPr defaultRowHeight="12.75"/>
  <cols>
    <col min="1" max="1" width="12.140625" customWidth="1"/>
    <col min="2" max="2" width="28.5703125" style="71" customWidth="1"/>
    <col min="3" max="3" width="22.28515625" customWidth="1"/>
    <col min="4" max="5" width="32.42578125" customWidth="1"/>
    <col min="6" max="56" width="12.140625" customWidth="1"/>
  </cols>
  <sheetData>
    <row r="1" spans="1:49" ht="31.5" customHeight="1">
      <c r="A1" s="131"/>
      <c r="B1" s="131"/>
      <c r="C1" s="132" t="s">
        <v>135</v>
      </c>
      <c r="D1" s="132"/>
      <c r="E1" s="132"/>
    </row>
    <row r="2" spans="1:49" ht="3.75" customHeight="1">
      <c r="A2" s="131"/>
      <c r="B2" s="131"/>
      <c r="C2" s="48"/>
      <c r="D2" s="49"/>
      <c r="E2" s="49"/>
    </row>
    <row r="3" spans="1:49" ht="59.65" customHeight="1">
      <c r="A3" s="131"/>
      <c r="B3" s="131"/>
      <c r="C3" s="133" t="str">
        <f>Orçamento!D1</f>
        <v>OBJETO: CONTRATAÇÃO DE EMPRESA ESPECIALIZADA PARA EXECUÇÃO DE MUROS DE ALVENARIA COM INFRAESTRUTURA EM CONCRETO ARMADO PARA UNIDADES ESCOLARES</v>
      </c>
      <c r="D3" s="133"/>
      <c r="E3" s="133"/>
    </row>
    <row r="4" spans="1:49" ht="15.75">
      <c r="A4" s="50"/>
      <c r="B4" s="51"/>
      <c r="C4" s="134"/>
      <c r="D4" s="134"/>
      <c r="E4" s="134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</row>
    <row r="5" spans="1:49" ht="22.5" customHeight="1">
      <c r="A5" s="135" t="s">
        <v>4</v>
      </c>
      <c r="B5" s="136" t="s">
        <v>136</v>
      </c>
      <c r="C5" s="53" t="s">
        <v>137</v>
      </c>
      <c r="D5" s="53" t="s">
        <v>138</v>
      </c>
      <c r="E5" s="53" t="s">
        <v>139</v>
      </c>
    </row>
    <row r="6" spans="1:49" ht="20.25" customHeight="1">
      <c r="A6" s="135"/>
      <c r="B6" s="136"/>
      <c r="C6" s="54" t="s">
        <v>140</v>
      </c>
      <c r="D6" s="54" t="s">
        <v>141</v>
      </c>
      <c r="E6" s="54" t="s">
        <v>141</v>
      </c>
    </row>
    <row r="7" spans="1:49" ht="18" customHeight="1">
      <c r="A7" s="125">
        <v>1</v>
      </c>
      <c r="B7" s="130" t="str">
        <f>Orçamento!B10</f>
        <v>SERVIÇOS PRELIMINARES</v>
      </c>
      <c r="C7" s="55">
        <f>C9/$C$23</f>
        <v>2.2498486951925807E-2</v>
      </c>
      <c r="D7" s="56">
        <v>1</v>
      </c>
      <c r="E7" s="56"/>
    </row>
    <row r="8" spans="1:49" ht="7.5" customHeight="1">
      <c r="A8" s="125"/>
      <c r="B8" s="130"/>
      <c r="C8" s="57"/>
      <c r="D8" s="58"/>
      <c r="E8" s="59"/>
    </row>
    <row r="9" spans="1:49" ht="20.100000000000001" customHeight="1">
      <c r="A9" s="125"/>
      <c r="B9" s="130"/>
      <c r="C9" s="60">
        <f>Orçamento!I90</f>
        <v>2446.8000000000002</v>
      </c>
      <c r="D9" s="61">
        <f>D7*$C$9</f>
        <v>2446.8000000000002</v>
      </c>
      <c r="E9" s="61">
        <f>E7*$C$9</f>
        <v>0</v>
      </c>
    </row>
    <row r="10" spans="1:49" ht="15" customHeight="1">
      <c r="A10" s="125">
        <v>2</v>
      </c>
      <c r="B10" s="126" t="str">
        <f>Orçamento!B13</f>
        <v>DEMOLIÇÕES</v>
      </c>
      <c r="C10" s="57">
        <f>C12/$C$23</f>
        <v>0.10555963101304432</v>
      </c>
      <c r="D10" s="62">
        <v>1</v>
      </c>
      <c r="E10" s="62"/>
    </row>
    <row r="11" spans="1:49" ht="7.5" customHeight="1">
      <c r="A11" s="125"/>
      <c r="B11" s="126"/>
      <c r="C11" s="63"/>
      <c r="D11" s="58"/>
      <c r="E11" s="59"/>
    </row>
    <row r="12" spans="1:49" ht="17.25" customHeight="1">
      <c r="A12" s="125"/>
      <c r="B12" s="126"/>
      <c r="C12" s="64">
        <f>Orçamento!I93</f>
        <v>11480.03</v>
      </c>
      <c r="D12" s="61">
        <f>C12*D10</f>
        <v>11480.03</v>
      </c>
      <c r="E12" s="61">
        <f>D12*E10</f>
        <v>0</v>
      </c>
    </row>
    <row r="13" spans="1:49" ht="17.25" customHeight="1">
      <c r="A13" s="125">
        <v>3</v>
      </c>
      <c r="B13" s="126" t="str">
        <f>Orçamento!B21</f>
        <v>INFRAESTRUTURA, ALVENARIA E VEDAÇÃO</v>
      </c>
      <c r="C13" s="57">
        <f>C15/$C$23</f>
        <v>0.79227500455615507</v>
      </c>
      <c r="D13" s="65">
        <v>0.7</v>
      </c>
      <c r="E13" s="65">
        <v>0.3</v>
      </c>
    </row>
    <row r="14" spans="1:49" ht="7.5" customHeight="1">
      <c r="A14" s="125"/>
      <c r="B14" s="126"/>
      <c r="C14" s="63"/>
      <c r="D14" s="58"/>
      <c r="E14" s="58"/>
    </row>
    <row r="15" spans="1:49" ht="21" customHeight="1">
      <c r="A15" s="125"/>
      <c r="B15" s="126"/>
      <c r="C15" s="64">
        <f>Orçamento!I101</f>
        <v>86163.06</v>
      </c>
      <c r="D15" s="61">
        <f>C15*D13</f>
        <v>60314.141999999993</v>
      </c>
      <c r="E15" s="61">
        <f>C15*E13</f>
        <v>25848.917999999998</v>
      </c>
    </row>
    <row r="16" spans="1:49" ht="15" customHeight="1">
      <c r="A16" s="125">
        <v>4</v>
      </c>
      <c r="B16" s="126" t="str">
        <f>Orçamento!B27</f>
        <v>SISTEMA DE DRENAGEM</v>
      </c>
      <c r="C16" s="57">
        <f>C18/$C$23</f>
        <v>6.4025243030186113E-2</v>
      </c>
      <c r="D16" s="66"/>
      <c r="E16" s="66">
        <v>1</v>
      </c>
    </row>
    <row r="17" spans="1:56" ht="7.5" customHeight="1">
      <c r="A17" s="125"/>
      <c r="B17" s="126"/>
      <c r="C17" s="63"/>
      <c r="D17" s="59"/>
      <c r="E17" s="58"/>
    </row>
    <row r="18" spans="1:56" ht="17.25" customHeight="1">
      <c r="A18" s="125"/>
      <c r="B18" s="126"/>
      <c r="C18" s="64">
        <f>Orçamento!I106</f>
        <v>6963</v>
      </c>
      <c r="D18" s="61">
        <f>C18*D16</f>
        <v>0</v>
      </c>
      <c r="E18" s="61">
        <f>C18*E16</f>
        <v>6963</v>
      </c>
    </row>
    <row r="19" spans="1:56" ht="17.25" customHeight="1">
      <c r="A19" s="125">
        <v>6</v>
      </c>
      <c r="B19" s="126" t="str">
        <f>Orçamento!B30</f>
        <v>SERVIÇOS COMPLEMENTARES</v>
      </c>
      <c r="C19" s="57">
        <f>C21/$C$23</f>
        <v>1.5641634448688681E-2</v>
      </c>
      <c r="D19" s="59"/>
      <c r="E19" s="59">
        <v>1</v>
      </c>
    </row>
    <row r="20" spans="1:56" ht="7.5" customHeight="1">
      <c r="A20" s="125"/>
      <c r="B20" s="126"/>
      <c r="C20" s="63"/>
      <c r="D20" s="59"/>
      <c r="E20" s="58"/>
    </row>
    <row r="21" spans="1:56" ht="21" customHeight="1">
      <c r="A21" s="125"/>
      <c r="B21" s="126"/>
      <c r="C21" s="63">
        <f>Orçamento!I109</f>
        <v>1701.09</v>
      </c>
      <c r="D21" s="61">
        <f>C21*D19</f>
        <v>0</v>
      </c>
      <c r="E21" s="61">
        <f>C21*E19</f>
        <v>1701.09</v>
      </c>
    </row>
    <row r="22" spans="1:56" ht="5.25" customHeight="1">
      <c r="A22" s="127"/>
      <c r="B22" s="127"/>
      <c r="C22" s="127"/>
      <c r="D22" s="127"/>
      <c r="E22" s="127"/>
    </row>
    <row r="23" spans="1:56" ht="22.5" customHeight="1">
      <c r="A23" s="128" t="s">
        <v>142</v>
      </c>
      <c r="B23" s="128"/>
      <c r="C23" s="67">
        <f>Orçamento!I112</f>
        <v>108753.98</v>
      </c>
      <c r="D23" s="129"/>
      <c r="E23" s="129"/>
    </row>
    <row r="24" spans="1:56" ht="22.5" customHeight="1">
      <c r="A24" s="123" t="s">
        <v>143</v>
      </c>
      <c r="B24" s="123"/>
      <c r="C24" s="68" t="s">
        <v>144</v>
      </c>
      <c r="D24" s="69">
        <f>D18+D15+D12+D9+D21</f>
        <v>74240.971999999994</v>
      </c>
      <c r="E24" s="69">
        <f>E18+E15+E12+E9+E21</f>
        <v>34513.007999999994</v>
      </c>
    </row>
    <row r="25" spans="1:56" ht="22.5" customHeight="1">
      <c r="A25" s="123"/>
      <c r="B25" s="123"/>
      <c r="C25" s="68" t="s">
        <v>145</v>
      </c>
      <c r="D25" s="69">
        <f>D24</f>
        <v>74240.971999999994</v>
      </c>
      <c r="E25" s="69">
        <f>E24+D25</f>
        <v>108753.97999999998</v>
      </c>
    </row>
    <row r="26" spans="1:56" ht="22.5" customHeight="1">
      <c r="A26" s="124" t="s">
        <v>146</v>
      </c>
      <c r="B26" s="124"/>
      <c r="C26" s="68" t="s">
        <v>144</v>
      </c>
      <c r="D26" s="70">
        <f>D24/$C$23</f>
        <v>0.68265062115427866</v>
      </c>
      <c r="E26" s="70">
        <f>E24/$C$23</f>
        <v>0.31734937884572129</v>
      </c>
    </row>
    <row r="27" spans="1:56" ht="22.5" customHeight="1">
      <c r="A27" s="124"/>
      <c r="B27" s="124"/>
      <c r="C27" s="68" t="s">
        <v>145</v>
      </c>
      <c r="D27" s="70">
        <f>D26</f>
        <v>0.68265062115427866</v>
      </c>
      <c r="E27" s="70">
        <f>D27+E26</f>
        <v>1</v>
      </c>
    </row>
    <row r="29" spans="1:56" ht="24.6" customHeight="1">
      <c r="A29" s="101" t="str">
        <f>Orçamento!A168</f>
        <v>Itatiba, 17 outubro de 2023</v>
      </c>
      <c r="B29" s="101"/>
      <c r="C29" s="101"/>
      <c r="D29" s="101"/>
      <c r="E29" s="101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</row>
    <row r="30" spans="1:56" ht="24.6" customHeight="1">
      <c r="A30" s="102" t="s">
        <v>133</v>
      </c>
      <c r="B30" s="102"/>
      <c r="C30" s="102"/>
      <c r="D30" s="102"/>
      <c r="E30" s="102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</row>
    <row r="31" spans="1:56" ht="24.6" customHeight="1">
      <c r="A31" s="102" t="s">
        <v>134</v>
      </c>
      <c r="B31" s="102"/>
      <c r="C31" s="102"/>
      <c r="D31" s="102"/>
      <c r="E31" s="102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</row>
    <row r="32" spans="1:56">
      <c r="A32" s="120"/>
      <c r="B32" s="120"/>
      <c r="C32" s="120"/>
      <c r="D32" s="120"/>
      <c r="E32" s="120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</row>
    <row r="33" spans="1:56">
      <c r="A33" s="120"/>
      <c r="B33" s="120"/>
      <c r="C33" s="120"/>
      <c r="D33" s="120"/>
      <c r="E33" s="12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</row>
    <row r="34" spans="1:56">
      <c r="A34" s="72"/>
      <c r="B34" s="72"/>
      <c r="C34" s="73"/>
      <c r="D34" s="74"/>
      <c r="E34" s="74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</row>
    <row r="35" spans="1:56">
      <c r="A35" s="72"/>
      <c r="B35" s="72"/>
      <c r="C35" s="73"/>
      <c r="D35" s="74"/>
      <c r="E35" s="74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</row>
  </sheetData>
  <mergeCells count="26">
    <mergeCell ref="A1:B3"/>
    <mergeCell ref="C1:E1"/>
    <mergeCell ref="C3:E3"/>
    <mergeCell ref="C4:E4"/>
    <mergeCell ref="A5:A6"/>
    <mergeCell ref="B5:B6"/>
    <mergeCell ref="A23:B23"/>
    <mergeCell ref="D23:E2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E22"/>
    <mergeCell ref="A33:E33"/>
    <mergeCell ref="A24:B25"/>
    <mergeCell ref="A26:B27"/>
    <mergeCell ref="A29:E29"/>
    <mergeCell ref="A30:E30"/>
    <mergeCell ref="A31:E31"/>
    <mergeCell ref="A32:E32"/>
  </mergeCells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landscape" useFirstPageNumber="1" horizontalDpi="0" verticalDpi="0" copies="0"/>
  <headerFooter alignWithMargins="0">
    <oddHeader>&amp;C&amp;A</oddHeader>
    <oddFooter>&amp;CPágina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D35"/>
  <sheetViews>
    <sheetView tabSelected="1" topLeftCell="A4" workbookViewId="0">
      <selection activeCell="J24" sqref="J24"/>
    </sheetView>
  </sheetViews>
  <sheetFormatPr defaultRowHeight="12.75"/>
  <cols>
    <col min="1" max="1" width="12.140625" customWidth="1"/>
    <col min="2" max="2" width="28.5703125" style="71" customWidth="1"/>
    <col min="3" max="3" width="22.28515625" customWidth="1"/>
    <col min="4" max="5" width="32.42578125" customWidth="1"/>
    <col min="6" max="56" width="12.140625" customWidth="1"/>
  </cols>
  <sheetData>
    <row r="1" spans="1:49" ht="31.5" customHeight="1">
      <c r="A1" s="131"/>
      <c r="B1" s="131"/>
      <c r="C1" s="132" t="s">
        <v>135</v>
      </c>
      <c r="D1" s="132"/>
      <c r="E1" s="132"/>
    </row>
    <row r="2" spans="1:49" ht="3.75" customHeight="1">
      <c r="A2" s="131"/>
      <c r="B2" s="131"/>
      <c r="C2" s="48"/>
      <c r="D2" s="49"/>
      <c r="E2" s="49"/>
    </row>
    <row r="3" spans="1:49" ht="59.65" customHeight="1">
      <c r="A3" s="131"/>
      <c r="B3" s="131"/>
      <c r="C3" s="133" t="str">
        <f>Orçamento!D1</f>
        <v>OBJETO: CONTRATAÇÃO DE EMPRESA ESPECIALIZADA PARA EXECUÇÃO DE MUROS DE ALVENARIA COM INFRAESTRUTURA EM CONCRETO ARMADO PARA UNIDADES ESCOLARES</v>
      </c>
      <c r="D3" s="133"/>
      <c r="E3" s="133"/>
    </row>
    <row r="4" spans="1:49" ht="15.75">
      <c r="A4" s="50"/>
      <c r="B4" s="51"/>
      <c r="C4" s="134"/>
      <c r="D4" s="134"/>
      <c r="E4" s="134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</row>
    <row r="5" spans="1:49" ht="22.5" customHeight="1">
      <c r="A5" s="135" t="s">
        <v>4</v>
      </c>
      <c r="B5" s="136" t="s">
        <v>136</v>
      </c>
      <c r="C5" s="53" t="s">
        <v>137</v>
      </c>
      <c r="D5" s="53" t="s">
        <v>138</v>
      </c>
      <c r="E5" s="53" t="s">
        <v>139</v>
      </c>
    </row>
    <row r="6" spans="1:49" ht="20.25" customHeight="1">
      <c r="A6" s="135"/>
      <c r="B6" s="136"/>
      <c r="C6" s="54" t="s">
        <v>140</v>
      </c>
      <c r="D6" s="54" t="s">
        <v>141</v>
      </c>
      <c r="E6" s="54" t="s">
        <v>141</v>
      </c>
    </row>
    <row r="7" spans="1:49" ht="18" customHeight="1">
      <c r="A7" s="125">
        <v>1</v>
      </c>
      <c r="B7" s="130" t="str">
        <f>Orçamento!B10</f>
        <v>SERVIÇOS PRELIMINARES</v>
      </c>
      <c r="C7" s="55">
        <f>C9/$C$23</f>
        <v>4.1399046847349567E-2</v>
      </c>
      <c r="D7" s="56">
        <v>1</v>
      </c>
      <c r="E7" s="56"/>
    </row>
    <row r="8" spans="1:49" ht="7.5" customHeight="1">
      <c r="A8" s="125"/>
      <c r="B8" s="130"/>
      <c r="C8" s="57"/>
      <c r="D8" s="58"/>
      <c r="E8" s="59"/>
    </row>
    <row r="9" spans="1:49" ht="20.100000000000001" customHeight="1">
      <c r="A9" s="125"/>
      <c r="B9" s="130"/>
      <c r="C9" s="60">
        <f>Orçamento!I118</f>
        <v>2446.8000000000002</v>
      </c>
      <c r="D9" s="61">
        <f>D7*$C$9</f>
        <v>2446.8000000000002</v>
      </c>
      <c r="E9" s="61">
        <f>E7*$C$9</f>
        <v>0</v>
      </c>
    </row>
    <row r="10" spans="1:49" ht="15" customHeight="1">
      <c r="A10" s="125">
        <v>2</v>
      </c>
      <c r="B10" s="126" t="str">
        <f>Orçamento!B13</f>
        <v>DEMOLIÇÕES</v>
      </c>
      <c r="C10" s="57">
        <f>C12/$C$23</f>
        <v>2.306296434974919E-2</v>
      </c>
      <c r="D10" s="62">
        <v>1</v>
      </c>
      <c r="E10" s="62"/>
    </row>
    <row r="11" spans="1:49" ht="7.5" customHeight="1">
      <c r="A11" s="125"/>
      <c r="B11" s="126"/>
      <c r="C11" s="63"/>
      <c r="D11" s="58"/>
      <c r="E11" s="59"/>
    </row>
    <row r="12" spans="1:49" ht="17.25" customHeight="1">
      <c r="A12" s="125"/>
      <c r="B12" s="126"/>
      <c r="C12" s="64">
        <f>Orçamento!I121</f>
        <v>1363.0859999999998</v>
      </c>
      <c r="D12" s="61">
        <f>C12*D10</f>
        <v>1363.0859999999998</v>
      </c>
      <c r="E12" s="61">
        <f>D12*E10</f>
        <v>0</v>
      </c>
    </row>
    <row r="13" spans="1:49" ht="17.25" customHeight="1">
      <c r="A13" s="125">
        <v>3</v>
      </c>
      <c r="B13" s="126" t="str">
        <f>Orçamento!B21</f>
        <v>INFRAESTRUTURA, ALVENARIA E VEDAÇÃO</v>
      </c>
      <c r="C13" s="57">
        <f>C15/$C$23</f>
        <v>0.71516193561693608</v>
      </c>
      <c r="D13" s="65">
        <v>0.7</v>
      </c>
      <c r="E13" s="65">
        <v>0.3</v>
      </c>
    </row>
    <row r="14" spans="1:49" ht="7.5" customHeight="1">
      <c r="A14" s="125"/>
      <c r="B14" s="126"/>
      <c r="C14" s="63"/>
      <c r="D14" s="58"/>
      <c r="E14" s="58"/>
    </row>
    <row r="15" spans="1:49" ht="21" customHeight="1">
      <c r="A15" s="125"/>
      <c r="B15" s="126"/>
      <c r="C15" s="64">
        <f>Orçamento!I124</f>
        <v>42268.08</v>
      </c>
      <c r="D15" s="61">
        <f>C15*D13</f>
        <v>29587.655999999999</v>
      </c>
      <c r="E15" s="61">
        <f>C15*E13</f>
        <v>12680.424000000001</v>
      </c>
    </row>
    <row r="16" spans="1:49" ht="15" customHeight="1">
      <c r="A16" s="125">
        <v>5</v>
      </c>
      <c r="B16" s="126" t="str">
        <f>Orçamento!B129</f>
        <v>SERRALHERIA</v>
      </c>
      <c r="C16" s="57">
        <f>C18/$C$23</f>
        <v>0.2062729335542591</v>
      </c>
      <c r="D16" s="66"/>
      <c r="E16" s="66">
        <v>1</v>
      </c>
    </row>
    <row r="17" spans="1:56" ht="7.5" customHeight="1">
      <c r="A17" s="125"/>
      <c r="B17" s="126"/>
      <c r="C17" s="63"/>
      <c r="D17" s="59"/>
      <c r="E17" s="58"/>
    </row>
    <row r="18" spans="1:56" ht="17.25" customHeight="1">
      <c r="A18" s="125"/>
      <c r="B18" s="126"/>
      <c r="C18" s="64">
        <f>Orçamento!I129</f>
        <v>12191.31</v>
      </c>
      <c r="D18" s="61">
        <f>C18*D16</f>
        <v>0</v>
      </c>
      <c r="E18" s="61">
        <f>C18*E16</f>
        <v>12191.31</v>
      </c>
    </row>
    <row r="19" spans="1:56" ht="17.25" customHeight="1">
      <c r="A19" s="125">
        <v>6</v>
      </c>
      <c r="B19" s="126" t="str">
        <f>Orçamento!B30</f>
        <v>SERVIÇOS COMPLEMENTARES</v>
      </c>
      <c r="C19" s="57">
        <f>C21/$C$23</f>
        <v>1.4103051953028968E-2</v>
      </c>
      <c r="D19" s="59"/>
      <c r="E19" s="59">
        <v>1</v>
      </c>
    </row>
    <row r="20" spans="1:56" ht="7.5" customHeight="1">
      <c r="A20" s="125"/>
      <c r="B20" s="126"/>
      <c r="C20" s="63"/>
      <c r="D20" s="59"/>
      <c r="E20" s="58"/>
    </row>
    <row r="21" spans="1:56" ht="21" customHeight="1">
      <c r="A21" s="125"/>
      <c r="B21" s="126"/>
      <c r="C21" s="63">
        <f>Orçamento!I133</f>
        <v>833.53</v>
      </c>
      <c r="D21" s="61">
        <f>C21*D19</f>
        <v>0</v>
      </c>
      <c r="E21" s="61">
        <f>C21*E19</f>
        <v>833.53</v>
      </c>
    </row>
    <row r="22" spans="1:56" ht="5.25" customHeight="1">
      <c r="A22" s="127"/>
      <c r="B22" s="127"/>
      <c r="C22" s="127"/>
      <c r="D22" s="127"/>
      <c r="E22" s="127"/>
    </row>
    <row r="23" spans="1:56" ht="22.5" customHeight="1">
      <c r="A23" s="128" t="s">
        <v>142</v>
      </c>
      <c r="B23" s="128"/>
      <c r="C23" s="67">
        <f>Orçamento!I136</f>
        <v>59102.81</v>
      </c>
      <c r="D23" s="129"/>
      <c r="E23" s="129"/>
    </row>
    <row r="24" spans="1:56" ht="22.5" customHeight="1">
      <c r="A24" s="123" t="s">
        <v>143</v>
      </c>
      <c r="B24" s="123"/>
      <c r="C24" s="68" t="s">
        <v>144</v>
      </c>
      <c r="D24" s="69">
        <f>D15+D12+D9+D21</f>
        <v>33397.542000000001</v>
      </c>
      <c r="E24" s="69">
        <f>E15+E12+E9+E18+E21</f>
        <v>25705.263999999999</v>
      </c>
    </row>
    <row r="25" spans="1:56" ht="22.5" customHeight="1">
      <c r="A25" s="123"/>
      <c r="B25" s="123"/>
      <c r="C25" s="68" t="s">
        <v>145</v>
      </c>
      <c r="D25" s="69">
        <f>D24</f>
        <v>33397.542000000001</v>
      </c>
      <c r="E25" s="69">
        <f>E24+D25</f>
        <v>59102.805999999997</v>
      </c>
    </row>
    <row r="26" spans="1:56" ht="22.5" customHeight="1">
      <c r="A26" s="124" t="s">
        <v>146</v>
      </c>
      <c r="B26" s="124"/>
      <c r="C26" s="68" t="s">
        <v>144</v>
      </c>
      <c r="D26" s="70">
        <f>D24/$C$23</f>
        <v>0.56507536612895393</v>
      </c>
      <c r="E26" s="70">
        <f>E24/$C$23</f>
        <v>0.43492456619236886</v>
      </c>
    </row>
    <row r="27" spans="1:56" ht="22.5" customHeight="1">
      <c r="A27" s="124"/>
      <c r="B27" s="124"/>
      <c r="C27" s="68" t="s">
        <v>145</v>
      </c>
      <c r="D27" s="70">
        <f>D26</f>
        <v>0.56507536612895393</v>
      </c>
      <c r="E27" s="70">
        <f>D27+E26</f>
        <v>0.99999993232132278</v>
      </c>
    </row>
    <row r="29" spans="1:56" ht="24.6" customHeight="1">
      <c r="A29" s="101" t="str">
        <f>Orçamento!A168</f>
        <v>Itatiba, 17 outubro de 2023</v>
      </c>
      <c r="B29" s="101"/>
      <c r="C29" s="101"/>
      <c r="D29" s="101"/>
      <c r="E29" s="101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</row>
    <row r="30" spans="1:56" ht="24.6" customHeight="1">
      <c r="A30" s="102" t="s">
        <v>133</v>
      </c>
      <c r="B30" s="102"/>
      <c r="C30" s="102"/>
      <c r="D30" s="102"/>
      <c r="E30" s="102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</row>
    <row r="31" spans="1:56" ht="24.6" customHeight="1">
      <c r="A31" s="102" t="s">
        <v>134</v>
      </c>
      <c r="B31" s="102"/>
      <c r="C31" s="102"/>
      <c r="D31" s="102"/>
      <c r="E31" s="102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</row>
    <row r="32" spans="1:56">
      <c r="A32" s="120"/>
      <c r="B32" s="120"/>
      <c r="C32" s="120"/>
      <c r="D32" s="120"/>
      <c r="E32" s="120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</row>
    <row r="33" spans="1:56">
      <c r="A33" s="120"/>
      <c r="B33" s="120"/>
      <c r="C33" s="120"/>
      <c r="D33" s="120"/>
      <c r="E33" s="12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</row>
    <row r="34" spans="1:56">
      <c r="A34" s="72"/>
      <c r="B34" s="72"/>
      <c r="C34" s="73"/>
      <c r="D34" s="74"/>
      <c r="E34" s="74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</row>
    <row r="35" spans="1:56">
      <c r="A35" s="72"/>
      <c r="B35" s="72"/>
      <c r="C35" s="73"/>
      <c r="D35" s="74"/>
      <c r="E35" s="74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</row>
  </sheetData>
  <mergeCells count="26">
    <mergeCell ref="A1:B3"/>
    <mergeCell ref="C1:E1"/>
    <mergeCell ref="C3:E3"/>
    <mergeCell ref="C4:E4"/>
    <mergeCell ref="A5:A6"/>
    <mergeCell ref="B5:B6"/>
    <mergeCell ref="A23:B23"/>
    <mergeCell ref="D23:E2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E22"/>
    <mergeCell ref="A33:E33"/>
    <mergeCell ref="A24:B25"/>
    <mergeCell ref="A26:B27"/>
    <mergeCell ref="A29:E29"/>
    <mergeCell ref="A30:E30"/>
    <mergeCell ref="A31:E31"/>
    <mergeCell ref="A32:E32"/>
  </mergeCells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landscape" useFirstPageNumber="1" horizontalDpi="0" verticalDpi="0" copies="0"/>
  <headerFooter alignWithMargins="0">
    <oddHeader>&amp;C&amp;A</oddHeader>
    <oddFooter>&amp;CPágina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2"/>
  <sheetViews>
    <sheetView topLeftCell="A19" workbookViewId="0">
      <selection sqref="A1:E1"/>
    </sheetView>
  </sheetViews>
  <sheetFormatPr defaultRowHeight="12.75"/>
  <cols>
    <col min="1" max="2" width="12.140625" customWidth="1"/>
    <col min="3" max="3" width="49.5703125" customWidth="1"/>
    <col min="4" max="5" width="12.140625" customWidth="1"/>
  </cols>
  <sheetData>
    <row r="1" spans="1:5" ht="32.85" customHeight="1">
      <c r="A1" s="139" t="s">
        <v>147</v>
      </c>
      <c r="B1" s="139"/>
      <c r="C1" s="139"/>
      <c r="D1" s="139"/>
      <c r="E1" s="139"/>
    </row>
    <row r="2" spans="1:5" ht="27.6" customHeight="1">
      <c r="A2" s="140" t="str">
        <f>Orçamento!D1</f>
        <v>OBJETO: CONTRATAÇÃO DE EMPRESA ESPECIALIZADA PARA EXECUÇÃO DE MUROS DE ALVENARIA COM INFRAESTRUTURA EM CONCRETO ARMADO PARA UNIDADES ESCOLARES</v>
      </c>
      <c r="B2" s="140"/>
      <c r="C2" s="140"/>
      <c r="D2" s="140"/>
      <c r="E2" s="140"/>
    </row>
    <row r="3" spans="1:5" ht="28.35" customHeight="1">
      <c r="A3" s="140"/>
      <c r="B3" s="140"/>
      <c r="C3" s="140"/>
      <c r="D3" s="140"/>
      <c r="E3" s="140"/>
    </row>
    <row r="4" spans="1:5">
      <c r="A4" s="141"/>
      <c r="B4" s="141"/>
      <c r="C4" s="141"/>
      <c r="D4" s="141"/>
      <c r="E4" s="141"/>
    </row>
    <row r="5" spans="1:5">
      <c r="A5" s="142" t="s">
        <v>148</v>
      </c>
      <c r="B5" s="142"/>
      <c r="C5" s="142"/>
      <c r="D5" s="142"/>
      <c r="E5" s="75">
        <v>0.5</v>
      </c>
    </row>
    <row r="6" spans="1:5">
      <c r="A6" s="142" t="s">
        <v>149</v>
      </c>
      <c r="B6" s="142"/>
      <c r="C6" s="142"/>
      <c r="D6" s="142"/>
      <c r="E6" s="75">
        <v>0.05</v>
      </c>
    </row>
    <row r="7" spans="1:5">
      <c r="E7" s="76"/>
    </row>
    <row r="8" spans="1:5" ht="15">
      <c r="B8" s="77" t="s">
        <v>150</v>
      </c>
      <c r="C8" s="77"/>
      <c r="D8" s="78"/>
      <c r="E8" s="79"/>
    </row>
    <row r="9" spans="1:5">
      <c r="E9" s="76"/>
    </row>
    <row r="10" spans="1:5" ht="14.25">
      <c r="A10" s="80"/>
      <c r="B10" s="143" t="s">
        <v>151</v>
      </c>
      <c r="C10" s="143" t="s">
        <v>152</v>
      </c>
      <c r="D10" s="144" t="s">
        <v>153</v>
      </c>
      <c r="E10" s="81" t="s">
        <v>154</v>
      </c>
    </row>
    <row r="11" spans="1:5" ht="38.25">
      <c r="A11" s="80"/>
      <c r="B11" s="143"/>
      <c r="C11" s="143"/>
      <c r="D11" s="144"/>
      <c r="E11" s="82" t="s">
        <v>155</v>
      </c>
    </row>
    <row r="12" spans="1:5" ht="14.25">
      <c r="A12" s="80"/>
      <c r="B12" s="83" t="s">
        <v>16</v>
      </c>
      <c r="C12" s="84" t="s">
        <v>156</v>
      </c>
      <c r="D12" s="85" t="s">
        <v>157</v>
      </c>
      <c r="E12" s="86">
        <v>4.2500000000000003E-2</v>
      </c>
    </row>
    <row r="13" spans="1:5" ht="14.25">
      <c r="A13" s="80"/>
      <c r="B13" s="83" t="s">
        <v>158</v>
      </c>
      <c r="C13" s="84" t="s">
        <v>159</v>
      </c>
      <c r="D13" s="87" t="s">
        <v>160</v>
      </c>
      <c r="E13" s="86">
        <v>8.9999999999999993E-3</v>
      </c>
    </row>
    <row r="14" spans="1:5" ht="14.25">
      <c r="A14" s="80"/>
      <c r="B14" s="83" t="s">
        <v>161</v>
      </c>
      <c r="C14" s="84" t="s">
        <v>162</v>
      </c>
      <c r="D14" s="87" t="s">
        <v>163</v>
      </c>
      <c r="E14" s="86">
        <v>1.17E-2</v>
      </c>
    </row>
    <row r="15" spans="1:5" ht="14.25">
      <c r="A15" s="80"/>
      <c r="B15" s="83" t="s">
        <v>164</v>
      </c>
      <c r="C15" s="84" t="s">
        <v>165</v>
      </c>
      <c r="D15" s="87" t="s">
        <v>166</v>
      </c>
      <c r="E15" s="86">
        <v>1.1900000000000001E-2</v>
      </c>
    </row>
    <row r="16" spans="1:5" ht="14.25">
      <c r="A16" s="80"/>
      <c r="B16" s="83" t="s">
        <v>167</v>
      </c>
      <c r="C16" s="84" t="s">
        <v>168</v>
      </c>
      <c r="D16" s="87" t="s">
        <v>169</v>
      </c>
      <c r="E16" s="86">
        <v>7.2999999999999995E-2</v>
      </c>
    </row>
    <row r="17" spans="1:5" ht="14.25">
      <c r="A17" s="80"/>
      <c r="B17" s="83" t="s">
        <v>170</v>
      </c>
      <c r="C17" s="88" t="s">
        <v>171</v>
      </c>
      <c r="D17" s="87" t="s">
        <v>172</v>
      </c>
      <c r="E17" s="86">
        <v>3.6499999999999998E-2</v>
      </c>
    </row>
    <row r="18" spans="1:5" ht="14.25">
      <c r="A18" s="80"/>
      <c r="B18" s="83" t="s">
        <v>173</v>
      </c>
      <c r="C18" s="84" t="s">
        <v>174</v>
      </c>
      <c r="D18" s="87" t="s">
        <v>175</v>
      </c>
      <c r="E18" s="86">
        <v>2.5000000000000001E-2</v>
      </c>
    </row>
    <row r="19" spans="1:5" ht="28.5">
      <c r="A19" s="89"/>
      <c r="B19" s="83" t="s">
        <v>176</v>
      </c>
      <c r="C19" s="88" t="s">
        <v>177</v>
      </c>
      <c r="D19" s="90" t="s">
        <v>178</v>
      </c>
      <c r="E19" s="86">
        <v>0</v>
      </c>
    </row>
    <row r="20" spans="1:5" ht="15">
      <c r="A20" s="80"/>
      <c r="B20" s="91" t="s">
        <v>179</v>
      </c>
      <c r="C20" s="92" t="s">
        <v>180</v>
      </c>
      <c r="D20" s="93"/>
      <c r="E20" s="94">
        <f>(((1+E12+E13+E14)*(1+E15)*(1+E16))/(1-E17-E18-E19))-1</f>
        <v>0.23003652833244526</v>
      </c>
    </row>
    <row r="21" spans="1:5" ht="14.25">
      <c r="A21" s="80"/>
      <c r="B21" s="80"/>
      <c r="C21" s="80"/>
      <c r="D21" s="80"/>
      <c r="E21" s="95"/>
    </row>
    <row r="22" spans="1:5" ht="14.25">
      <c r="A22" s="80"/>
      <c r="B22" s="80"/>
      <c r="C22" s="80"/>
      <c r="D22" s="80"/>
      <c r="E22" s="95"/>
    </row>
    <row r="23" spans="1:5" ht="14.25">
      <c r="A23" s="137" t="s">
        <v>181</v>
      </c>
      <c r="B23" s="137"/>
      <c r="C23" s="137"/>
      <c r="D23" s="137"/>
      <c r="E23" s="137"/>
    </row>
    <row r="24" spans="1:5">
      <c r="E24" s="76"/>
    </row>
    <row r="25" spans="1:5" ht="14.25">
      <c r="A25" s="138" t="str">
        <f>Cronograma_Suzelei!A29</f>
        <v>Itatiba, 17 outubro de 2023</v>
      </c>
      <c r="B25" s="138"/>
      <c r="C25" s="138"/>
      <c r="D25" s="138"/>
      <c r="E25" s="138"/>
    </row>
    <row r="26" spans="1:5" ht="14.25">
      <c r="A26" s="96"/>
      <c r="B26" s="96"/>
      <c r="C26" s="96"/>
      <c r="D26" s="96"/>
      <c r="E26" s="96"/>
    </row>
    <row r="27" spans="1:5" ht="14.25">
      <c r="A27" s="96"/>
      <c r="B27" s="96"/>
      <c r="C27" s="96"/>
      <c r="D27" s="96"/>
      <c r="E27" s="96"/>
    </row>
    <row r="28" spans="1:5" ht="14.25">
      <c r="A28" s="97"/>
      <c r="B28" s="97"/>
      <c r="C28" s="98"/>
      <c r="D28" s="97"/>
      <c r="E28" s="97"/>
    </row>
    <row r="29" spans="1:5" ht="14.25">
      <c r="A29" s="97"/>
      <c r="B29" s="120"/>
      <c r="C29" s="120"/>
      <c r="D29" s="120"/>
      <c r="E29" s="120"/>
    </row>
    <row r="30" spans="1:5" ht="14.25">
      <c r="A30" s="97"/>
      <c r="B30" s="120"/>
      <c r="C30" s="120"/>
      <c r="D30" s="120"/>
      <c r="E30" s="120"/>
    </row>
    <row r="31" spans="1:5">
      <c r="B31" s="120"/>
      <c r="C31" s="120"/>
      <c r="D31" s="120"/>
      <c r="E31" s="120"/>
    </row>
    <row r="32" spans="1:5">
      <c r="E32" s="76"/>
    </row>
  </sheetData>
  <mergeCells count="13">
    <mergeCell ref="B10:B11"/>
    <mergeCell ref="C10:C11"/>
    <mergeCell ref="D10:D11"/>
    <mergeCell ref="A1:E1"/>
    <mergeCell ref="A2:E3"/>
    <mergeCell ref="A4:E4"/>
    <mergeCell ref="A5:D5"/>
    <mergeCell ref="A6:D6"/>
    <mergeCell ref="A23:E23"/>
    <mergeCell ref="A25:E25"/>
    <mergeCell ref="B29:E29"/>
    <mergeCell ref="B30:E30"/>
    <mergeCell ref="B31:E31"/>
  </mergeCells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landscape" useFirstPageNumber="1" horizontalDpi="0" verticalDpi="0" copies="0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4935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Orçamento</vt:lpstr>
      <vt:lpstr>Cronograma_Suzelei</vt:lpstr>
      <vt:lpstr>Cronograma_Curió</vt:lpstr>
      <vt:lpstr>Cronograma_Nazareth</vt:lpstr>
      <vt:lpstr>Cronograma_Tomazini</vt:lpstr>
      <vt:lpstr>Cronograma_Maria Salles</vt:lpstr>
      <vt:lpstr>BDI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Stocco</dc:creator>
  <cp:lastModifiedBy>Adriana Stocco</cp:lastModifiedBy>
  <cp:revision>251</cp:revision>
  <cp:lastPrinted>2023-10-17T07:44:24Z</cp:lastPrinted>
  <dcterms:created xsi:type="dcterms:W3CDTF">2021-10-18T08:08:48Z</dcterms:created>
  <dcterms:modified xsi:type="dcterms:W3CDTF">2023-10-19T12:50:59Z</dcterms:modified>
</cp:coreProperties>
</file>