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Editais\Rascunho de editais\2025\PA 2701-2025\Docs 2701.25 UBS IV\"/>
    </mc:Choice>
  </mc:AlternateContent>
  <xr:revisionPtr revIDLastSave="0" documentId="13_ncr:1_{3582E9FD-B926-463B-A0DC-B9857D6F93D3}" xr6:coauthVersionLast="47" xr6:coauthVersionMax="47" xr10:uidLastSave="{00000000-0000-0000-0000-000000000000}"/>
  <bookViews>
    <workbookView xWindow="-120" yWindow="-120" windowWidth="24240" windowHeight="13020" tabRatio="860" activeTab="3" xr2:uid="{00000000-000D-0000-FFFF-FFFF00000000}"/>
  </bookViews>
  <sheets>
    <sheet name="DADOS GERAIS" sheetId="1" r:id="rId1"/>
    <sheet name="RESUMO" sheetId="2" r:id="rId2"/>
    <sheet name="ORC. SINTÉTICO" sheetId="3" r:id="rId3"/>
    <sheet name="CRONO" sheetId="10" r:id="rId4"/>
    <sheet name="CPUS" sheetId="5" r:id="rId5"/>
    <sheet name="BDI SEM DESONERAÇÃO" sheetId="6" r:id="rId6"/>
  </sheets>
  <definedNames>
    <definedName name="_AA100000">#REF!</definedName>
    <definedName name="_Fill">#REF!</definedName>
    <definedName name="_xlnm._FilterDatabase" localSheetId="4" hidden="1">CPUS!$A$16:$X$17</definedName>
    <definedName name="_xlnm._FilterDatabase" localSheetId="2" hidden="1">'ORC. SINTÉTICO'!$A$17:$AC$468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5">'BDI SEM DESONERAÇÃO'!$A$1:$G$64</definedName>
    <definedName name="_xlnm.Print_Area" localSheetId="4">CPUS!$B$1:$L$185</definedName>
    <definedName name="_xlnm.Print_Area" localSheetId="3">CRONO!$A$1:$O$94</definedName>
    <definedName name="_xlnm.Print_Area" localSheetId="0">'DADOS GERAIS'!$A$1:$G$37</definedName>
    <definedName name="_xlnm.Print_Area" localSheetId="2">'ORC. SINTÉTICO'!$B$1:$K$617</definedName>
    <definedName name="_xlnm.Print_Area" localSheetId="1">RESUMO!$A$1:$G$52</definedName>
    <definedName name="Área_impressão_IM">#REF!</definedName>
    <definedName name="B.01.05.10.10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4">CPUS!$2:$15</definedName>
    <definedName name="_xlnm.Print_Titles" localSheetId="2">'ORC. SINTÉTICO'!$2:$17</definedName>
    <definedName name="tot_infra_1">#REF!</definedName>
    <definedName name="TOTAL_GERAL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5">'BDI SEM DESONERAÇÃO'!$A$1:$G$47</definedName>
    <definedName name="Z_12376024_9872_4870_B42C_DF0FD31EC62E_.wvu.PrintArea" localSheetId="5">'BDI SEM DESONERAÇÃO'!$A$1:$G$47</definedName>
    <definedName name="Z_12538664_79C6_4AAD_BD81_5363A5F496D7_.wvu.PrintArea" localSheetId="4">CPUS!$B$2:$J$17</definedName>
    <definedName name="Z_12538664_79C6_4AAD_BD81_5363A5F496D7_.wvu.PrintArea" localSheetId="3">CRONO!$B$2:$E$94</definedName>
    <definedName name="Z_12538664_79C6_4AAD_BD81_5363A5F496D7_.wvu.PrintArea" localSheetId="0">'DADOS GERAIS'!$B$2:$E$33</definedName>
    <definedName name="Z_12538664_79C6_4AAD_BD81_5363A5F496D7_.wvu.PrintArea" localSheetId="2">'ORC. SINTÉTICO'!$B$2:$I$286</definedName>
    <definedName name="Z_12538664_79C6_4AAD_BD81_5363A5F496D7_.wvu.PrintArea" localSheetId="1">RESUMO!$B$2:$F$52</definedName>
    <definedName name="Z_12538664_79C6_4AAD_BD81_5363A5F496D7_.wvu.Rows" localSheetId="4">CPUS!#REF!</definedName>
    <definedName name="Z_12538664_79C6_4AAD_BD81_5363A5F496D7_.wvu.Rows" localSheetId="2">'ORC. SINTÉTICO'!$290:$295</definedName>
    <definedName name="Z_18D9C5C8_6EC0_4507_ACF1_BEE4D54D4AE8_.wvu.PrintArea" localSheetId="4">CPUS!$B$2:$J$17</definedName>
    <definedName name="Z_18D9C5C8_6EC0_4507_ACF1_BEE4D54D4AE8_.wvu.PrintArea" localSheetId="3">CRONO!$B$2:$E$94</definedName>
    <definedName name="Z_18D9C5C8_6EC0_4507_ACF1_BEE4D54D4AE8_.wvu.PrintArea" localSheetId="0">'DADOS GERAIS'!$B$2:$E$33</definedName>
    <definedName name="Z_18D9C5C8_6EC0_4507_ACF1_BEE4D54D4AE8_.wvu.PrintArea" localSheetId="2">'ORC. SINTÉTICO'!$B$2:$I$286</definedName>
    <definedName name="Z_18D9C5C8_6EC0_4507_ACF1_BEE4D54D4AE8_.wvu.PrintArea" localSheetId="1">RESUMO!$B$2:$F$52</definedName>
    <definedName name="Z_18D9C5C8_6EC0_4507_ACF1_BEE4D54D4AE8_.wvu.Rows" localSheetId="4">CPUS!#REF!</definedName>
    <definedName name="Z_18D9C5C8_6EC0_4507_ACF1_BEE4D54D4AE8_.wvu.Rows" localSheetId="2">'ORC. SINTÉTICO'!$290:$295</definedName>
    <definedName name="Z_31669B58_6052_4B28_A2A6_B4D646275034_.wvu.PrintArea" localSheetId="5">'BDI SEM DESONERAÇÃO'!$A$1:$G$47</definedName>
    <definedName name="Z_5C936B0E_B1B0_4680_9496_257339E19331_.wvu.PrintArea" localSheetId="5">'BDI SEM DESONERAÇÃO'!$A$1:$G$47</definedName>
    <definedName name="Z_5EB5A1F5_D41C_4922_9EB6_0F91F671DD29_.wvu.PrintArea" localSheetId="5">'BDI SEM DESONERAÇÃO'!$A$1:$G$47</definedName>
    <definedName name="Z_6CEAEE79_3031_4A07_9C1B_BEA3A33B6E8E_.wvu.PrintArea" localSheetId="5">'BDI SEM DESONERAÇÃO'!$A$1:$G$47</definedName>
    <definedName name="Z_CA485D5E_5C09_4636_B7A6_10EC2B405CCB_.wvu.PrintArea" localSheetId="4">CPUS!$B$1:$J$17</definedName>
    <definedName name="Z_CA485D5E_5C09_4636_B7A6_10EC2B405CCB_.wvu.PrintArea" localSheetId="3">CRONO!$A$1:$F$94</definedName>
    <definedName name="Z_CA485D5E_5C09_4636_B7A6_10EC2B405CCB_.wvu.PrintArea" localSheetId="0">'DADOS GERAIS'!$A$1:$F$34</definedName>
    <definedName name="Z_CA485D5E_5C09_4636_B7A6_10EC2B405CCB_.wvu.PrintArea" localSheetId="2">'ORC. SINTÉTICO'!$B$1:$I$289</definedName>
    <definedName name="Z_CA485D5E_5C09_4636_B7A6_10EC2B405CCB_.wvu.PrintArea" localSheetId="1">RESUMO!$A$1:$G$52</definedName>
    <definedName name="Z_CA485D5E_5C09_4636_B7A6_10EC2B405CCB_.wvu.Rows" localSheetId="4">CPUS!#REF!</definedName>
    <definedName name="Z_CA485D5E_5C09_4636_B7A6_10EC2B405CCB_.wvu.Rows" localSheetId="2">'ORC. SINTÉTICO'!$290:$295</definedName>
  </definedNames>
  <calcPr calcId="181029"/>
</workbook>
</file>

<file path=xl/calcChain.xml><?xml version="1.0" encoding="utf-8"?>
<calcChain xmlns="http://schemas.openxmlformats.org/spreadsheetml/2006/main">
  <c r="I29" i="3" l="1"/>
  <c r="J29" i="3" s="1"/>
  <c r="I30" i="3"/>
  <c r="J30" i="3" l="1"/>
  <c r="AG30" i="3" s="1"/>
  <c r="AG29" i="3"/>
  <c r="I35" i="3"/>
  <c r="J35" i="3" s="1"/>
  <c r="Q74" i="10"/>
  <c r="Q71" i="10"/>
  <c r="Q68" i="10"/>
  <c r="Q65" i="10"/>
  <c r="Q62" i="10"/>
  <c r="Q59" i="10"/>
  <c r="Q56" i="10"/>
  <c r="Q53" i="10"/>
  <c r="Q50" i="10"/>
  <c r="Q47" i="10"/>
  <c r="Q44" i="10"/>
  <c r="Q41" i="10"/>
  <c r="Q38" i="10"/>
  <c r="Q35" i="10"/>
  <c r="Q32" i="10"/>
  <c r="Q29" i="10"/>
  <c r="Q26" i="10"/>
  <c r="Q23" i="10"/>
  <c r="Q20" i="10"/>
  <c r="Q17" i="10"/>
  <c r="Q14" i="10"/>
  <c r="AG35" i="3" l="1"/>
  <c r="I584" i="3" l="1"/>
  <c r="B8" i="10" l="1"/>
  <c r="I599" i="3"/>
  <c r="I598" i="3"/>
  <c r="J598" i="3" s="1"/>
  <c r="AG598" i="3" s="1"/>
  <c r="I597" i="3"/>
  <c r="J597" i="3" s="1"/>
  <c r="AG597" i="3" s="1"/>
  <c r="I596" i="3"/>
  <c r="J596" i="3" s="1"/>
  <c r="AG596" i="3" s="1"/>
  <c r="I595" i="3"/>
  <c r="J595" i="3" s="1"/>
  <c r="AG595" i="3" s="1"/>
  <c r="I594" i="3"/>
  <c r="J594" i="3" s="1"/>
  <c r="AG594" i="3" s="1"/>
  <c r="I593" i="3"/>
  <c r="J593" i="3" s="1"/>
  <c r="AG593" i="3" s="1"/>
  <c r="I592" i="3"/>
  <c r="J592" i="3" s="1"/>
  <c r="AG592" i="3" s="1"/>
  <c r="I591" i="3"/>
  <c r="J591" i="3" s="1"/>
  <c r="AG591" i="3" s="1"/>
  <c r="I590" i="3"/>
  <c r="J590" i="3" s="1"/>
  <c r="AG590" i="3" s="1"/>
  <c r="I589" i="3"/>
  <c r="J589" i="3" s="1"/>
  <c r="AG589" i="3" s="1"/>
  <c r="I588" i="3"/>
  <c r="J588" i="3" s="1"/>
  <c r="AG588" i="3" s="1"/>
  <c r="I587" i="3"/>
  <c r="J587" i="3" s="1"/>
  <c r="AG587" i="3" s="1"/>
  <c r="I586" i="3"/>
  <c r="J586" i="3" s="1"/>
  <c r="J584" i="3"/>
  <c r="AG584" i="3" s="1"/>
  <c r="I583" i="3"/>
  <c r="J583" i="3" s="1"/>
  <c r="I581" i="3"/>
  <c r="I580" i="3"/>
  <c r="J580" i="3" s="1"/>
  <c r="AG580" i="3" s="1"/>
  <c r="I579" i="3"/>
  <c r="J579" i="3" s="1"/>
  <c r="AG579" i="3" s="1"/>
  <c r="I578" i="3"/>
  <c r="J578" i="3" s="1"/>
  <c r="AG578" i="3" s="1"/>
  <c r="I577" i="3"/>
  <c r="J577" i="3" s="1"/>
  <c r="AG577" i="3" s="1"/>
  <c r="I576" i="3"/>
  <c r="J576" i="3" s="1"/>
  <c r="AG576" i="3" s="1"/>
  <c r="I575" i="3"/>
  <c r="J575" i="3" s="1"/>
  <c r="AG575" i="3" s="1"/>
  <c r="I574" i="3"/>
  <c r="J574" i="3" s="1"/>
  <c r="AG574" i="3" s="1"/>
  <c r="I573" i="3"/>
  <c r="J573" i="3" s="1"/>
  <c r="I571" i="3"/>
  <c r="J571" i="3" s="1"/>
  <c r="AG571" i="3" s="1"/>
  <c r="I570" i="3"/>
  <c r="J570" i="3" s="1"/>
  <c r="AG570" i="3" s="1"/>
  <c r="I569" i="3"/>
  <c r="J569" i="3" s="1"/>
  <c r="AG569" i="3" s="1"/>
  <c r="I568" i="3"/>
  <c r="J568" i="3" s="1"/>
  <c r="AG568" i="3" s="1"/>
  <c r="I567" i="3"/>
  <c r="J567" i="3" s="1"/>
  <c r="I565" i="3"/>
  <c r="J565" i="3" s="1"/>
  <c r="AG565" i="3" s="1"/>
  <c r="I564" i="3"/>
  <c r="J564" i="3" s="1"/>
  <c r="AG564" i="3" s="1"/>
  <c r="I563" i="3"/>
  <c r="J563" i="3" s="1"/>
  <c r="AG563" i="3" s="1"/>
  <c r="I561" i="3"/>
  <c r="J561" i="3" s="1"/>
  <c r="AG561" i="3" s="1"/>
  <c r="I560" i="3"/>
  <c r="J560" i="3" s="1"/>
  <c r="AG560" i="3" s="1"/>
  <c r="I559" i="3"/>
  <c r="J559" i="3" s="1"/>
  <c r="AG559" i="3" s="1"/>
  <c r="I558" i="3"/>
  <c r="J558" i="3" s="1"/>
  <c r="AG558" i="3" s="1"/>
  <c r="I557" i="3"/>
  <c r="J557" i="3" s="1"/>
  <c r="AG557" i="3" s="1"/>
  <c r="I556" i="3"/>
  <c r="J556" i="3" s="1"/>
  <c r="AG556" i="3" s="1"/>
  <c r="I554" i="3"/>
  <c r="J554" i="3" s="1"/>
  <c r="AG554" i="3" s="1"/>
  <c r="I553" i="3"/>
  <c r="J553" i="3" s="1"/>
  <c r="AG553" i="3" s="1"/>
  <c r="I552" i="3"/>
  <c r="J552" i="3" s="1"/>
  <c r="AG552" i="3" s="1"/>
  <c r="I550" i="3"/>
  <c r="J550" i="3" s="1"/>
  <c r="I549" i="3"/>
  <c r="J549" i="3" s="1"/>
  <c r="AG549" i="3" s="1"/>
  <c r="I546" i="3"/>
  <c r="J546" i="3" s="1"/>
  <c r="AG546" i="3" s="1"/>
  <c r="I544" i="3"/>
  <c r="J544" i="3" s="1"/>
  <c r="J543" i="3" s="1"/>
  <c r="I542" i="3"/>
  <c r="J542" i="3" s="1"/>
  <c r="AG542" i="3" s="1"/>
  <c r="I541" i="3"/>
  <c r="J541" i="3" s="1"/>
  <c r="I538" i="3"/>
  <c r="J538" i="3" s="1"/>
  <c r="AG538" i="3" s="1"/>
  <c r="I537" i="3"/>
  <c r="J537" i="3" s="1"/>
  <c r="AG537" i="3" s="1"/>
  <c r="I535" i="3"/>
  <c r="J535" i="3" s="1"/>
  <c r="AG535" i="3" s="1"/>
  <c r="I534" i="3"/>
  <c r="J534" i="3" s="1"/>
  <c r="AG534" i="3" s="1"/>
  <c r="I533" i="3"/>
  <c r="J533" i="3" s="1"/>
  <c r="AG533" i="3" s="1"/>
  <c r="I532" i="3"/>
  <c r="J532" i="3" s="1"/>
  <c r="AG532" i="3" s="1"/>
  <c r="I531" i="3"/>
  <c r="J531" i="3" s="1"/>
  <c r="AG531" i="3" s="1"/>
  <c r="I530" i="3"/>
  <c r="J530" i="3" s="1"/>
  <c r="AG530" i="3" s="1"/>
  <c r="I529" i="3"/>
  <c r="I528" i="3"/>
  <c r="J528" i="3" s="1"/>
  <c r="AG528" i="3" s="1"/>
  <c r="I527" i="3"/>
  <c r="J527" i="3" s="1"/>
  <c r="AG527" i="3" s="1"/>
  <c r="I525" i="3"/>
  <c r="J525" i="3" s="1"/>
  <c r="AG525" i="3" s="1"/>
  <c r="I524" i="3"/>
  <c r="J524" i="3" s="1"/>
  <c r="AG524" i="3" s="1"/>
  <c r="I523" i="3"/>
  <c r="J523" i="3" s="1"/>
  <c r="AG523" i="3" s="1"/>
  <c r="I522" i="3"/>
  <c r="J522" i="3" s="1"/>
  <c r="AG522" i="3" s="1"/>
  <c r="I521" i="3"/>
  <c r="J521" i="3" s="1"/>
  <c r="AG521" i="3" s="1"/>
  <c r="I520" i="3"/>
  <c r="I519" i="3"/>
  <c r="J519" i="3" s="1"/>
  <c r="AG519" i="3" s="1"/>
  <c r="I518" i="3"/>
  <c r="J518" i="3" s="1"/>
  <c r="AG518" i="3" s="1"/>
  <c r="I517" i="3"/>
  <c r="J517" i="3" s="1"/>
  <c r="AG517" i="3" s="1"/>
  <c r="I516" i="3"/>
  <c r="J516" i="3" s="1"/>
  <c r="AG516" i="3" s="1"/>
  <c r="I515" i="3"/>
  <c r="J515" i="3" s="1"/>
  <c r="AG515" i="3" s="1"/>
  <c r="I514" i="3"/>
  <c r="J514" i="3" s="1"/>
  <c r="AG514" i="3" s="1"/>
  <c r="I513" i="3"/>
  <c r="J513" i="3" s="1"/>
  <c r="AG513" i="3" s="1"/>
  <c r="I512" i="3"/>
  <c r="I511" i="3"/>
  <c r="J511" i="3" s="1"/>
  <c r="AG511" i="3" s="1"/>
  <c r="I510" i="3"/>
  <c r="J510" i="3" s="1"/>
  <c r="AG510" i="3" s="1"/>
  <c r="I509" i="3"/>
  <c r="J509" i="3" s="1"/>
  <c r="AG509" i="3" s="1"/>
  <c r="I508" i="3"/>
  <c r="J508" i="3" s="1"/>
  <c r="AG508" i="3" s="1"/>
  <c r="I507" i="3"/>
  <c r="J507" i="3" s="1"/>
  <c r="AG507" i="3" s="1"/>
  <c r="I506" i="3"/>
  <c r="J506" i="3" s="1"/>
  <c r="AG506" i="3" s="1"/>
  <c r="I505" i="3"/>
  <c r="J505" i="3" s="1"/>
  <c r="AG505" i="3" s="1"/>
  <c r="I504" i="3"/>
  <c r="I503" i="3"/>
  <c r="J503" i="3" s="1"/>
  <c r="AG503" i="3" s="1"/>
  <c r="I502" i="3"/>
  <c r="J502" i="3" s="1"/>
  <c r="I501" i="3"/>
  <c r="J501" i="3" s="1"/>
  <c r="AG501" i="3" s="1"/>
  <c r="I499" i="3"/>
  <c r="J499" i="3" s="1"/>
  <c r="AG499" i="3" s="1"/>
  <c r="I498" i="3"/>
  <c r="J498" i="3" s="1"/>
  <c r="AG498" i="3" s="1"/>
  <c r="I497" i="3"/>
  <c r="J497" i="3" s="1"/>
  <c r="AG497" i="3" s="1"/>
  <c r="I496" i="3"/>
  <c r="J496" i="3" s="1"/>
  <c r="AG496" i="3" s="1"/>
  <c r="I495" i="3"/>
  <c r="J495" i="3" s="1"/>
  <c r="AG495" i="3" s="1"/>
  <c r="I494" i="3"/>
  <c r="J494" i="3" s="1"/>
  <c r="I492" i="3"/>
  <c r="J492" i="3" s="1"/>
  <c r="AG492" i="3" s="1"/>
  <c r="I491" i="3"/>
  <c r="J491" i="3" s="1"/>
  <c r="AG491" i="3" s="1"/>
  <c r="I490" i="3"/>
  <c r="J490" i="3" s="1"/>
  <c r="AG490" i="3" s="1"/>
  <c r="I489" i="3"/>
  <c r="J489" i="3" s="1"/>
  <c r="AG489" i="3" s="1"/>
  <c r="I488" i="3"/>
  <c r="J488" i="3" s="1"/>
  <c r="AG488" i="3" s="1"/>
  <c r="I487" i="3"/>
  <c r="J487" i="3" s="1"/>
  <c r="AG487" i="3" s="1"/>
  <c r="I486" i="3"/>
  <c r="J486" i="3" s="1"/>
  <c r="AG486" i="3" s="1"/>
  <c r="I485" i="3"/>
  <c r="J485" i="3" s="1"/>
  <c r="AG485" i="3" s="1"/>
  <c r="I484" i="3"/>
  <c r="J484" i="3" s="1"/>
  <c r="AG484" i="3" s="1"/>
  <c r="I483" i="3"/>
  <c r="J483" i="3" s="1"/>
  <c r="AG483" i="3" s="1"/>
  <c r="I482" i="3"/>
  <c r="I481" i="3"/>
  <c r="J481" i="3" s="1"/>
  <c r="AG481" i="3" s="1"/>
  <c r="I480" i="3"/>
  <c r="J480" i="3" s="1"/>
  <c r="I477" i="3"/>
  <c r="J477" i="3" s="1"/>
  <c r="AG477" i="3" s="1"/>
  <c r="I476" i="3"/>
  <c r="J476" i="3" s="1"/>
  <c r="AG476" i="3" s="1"/>
  <c r="I475" i="3"/>
  <c r="J475" i="3" s="1"/>
  <c r="AG475" i="3" s="1"/>
  <c r="I474" i="3"/>
  <c r="J474" i="3" s="1"/>
  <c r="AG474" i="3" s="1"/>
  <c r="I473" i="3"/>
  <c r="J473" i="3" s="1"/>
  <c r="AG473" i="3" s="1"/>
  <c r="I472" i="3"/>
  <c r="J472" i="3" s="1"/>
  <c r="AG472" i="3" s="1"/>
  <c r="I471" i="3"/>
  <c r="J471" i="3" s="1"/>
  <c r="AG471" i="3" s="1"/>
  <c r="I470" i="3"/>
  <c r="J470" i="3" s="1"/>
  <c r="AG470" i="3" s="1"/>
  <c r="I469" i="3"/>
  <c r="J469" i="3" s="1"/>
  <c r="AG469" i="3" s="1"/>
  <c r="I468" i="3"/>
  <c r="J468" i="3" s="1"/>
  <c r="AG468" i="3" s="1"/>
  <c r="I467" i="3"/>
  <c r="J467" i="3" s="1"/>
  <c r="AG467" i="3" s="1"/>
  <c r="I465" i="3"/>
  <c r="J465" i="3" s="1"/>
  <c r="AG465" i="3" s="1"/>
  <c r="I464" i="3"/>
  <c r="J464" i="3" s="1"/>
  <c r="AG464" i="3" s="1"/>
  <c r="I463" i="3"/>
  <c r="J463" i="3" s="1"/>
  <c r="AG463" i="3" s="1"/>
  <c r="I462" i="3"/>
  <c r="J462" i="3" s="1"/>
  <c r="AG462" i="3" s="1"/>
  <c r="I461" i="3"/>
  <c r="J461" i="3" s="1"/>
  <c r="AG461" i="3" s="1"/>
  <c r="I460" i="3"/>
  <c r="J460" i="3" s="1"/>
  <c r="AG460" i="3" s="1"/>
  <c r="I459" i="3"/>
  <c r="J459" i="3" s="1"/>
  <c r="AG459" i="3" s="1"/>
  <c r="I458" i="3"/>
  <c r="J458" i="3" s="1"/>
  <c r="I456" i="3"/>
  <c r="J456" i="3" s="1"/>
  <c r="AG456" i="3" s="1"/>
  <c r="I455" i="3"/>
  <c r="J455" i="3" s="1"/>
  <c r="AG455" i="3" s="1"/>
  <c r="I454" i="3"/>
  <c r="J454" i="3" s="1"/>
  <c r="AG454" i="3" s="1"/>
  <c r="I453" i="3"/>
  <c r="J453" i="3" s="1"/>
  <c r="AG453" i="3" s="1"/>
  <c r="I452" i="3"/>
  <c r="J452" i="3" s="1"/>
  <c r="AG452" i="3" s="1"/>
  <c r="I451" i="3"/>
  <c r="J451" i="3" s="1"/>
  <c r="AG451" i="3" s="1"/>
  <c r="I450" i="3"/>
  <c r="I449" i="3"/>
  <c r="J449" i="3" s="1"/>
  <c r="AG449" i="3" s="1"/>
  <c r="I448" i="3"/>
  <c r="J448" i="3" s="1"/>
  <c r="AG448" i="3" s="1"/>
  <c r="I447" i="3"/>
  <c r="J447" i="3" s="1"/>
  <c r="AG447" i="3" s="1"/>
  <c r="I446" i="3"/>
  <c r="J446" i="3" s="1"/>
  <c r="AG446" i="3" s="1"/>
  <c r="I445" i="3"/>
  <c r="J445" i="3" s="1"/>
  <c r="AG445" i="3" s="1"/>
  <c r="I444" i="3"/>
  <c r="J444" i="3" s="1"/>
  <c r="AG444" i="3" s="1"/>
  <c r="I443" i="3"/>
  <c r="J443" i="3" s="1"/>
  <c r="AG443" i="3" s="1"/>
  <c r="I442" i="3"/>
  <c r="J442" i="3" s="1"/>
  <c r="AG442" i="3" s="1"/>
  <c r="I441" i="3"/>
  <c r="J441" i="3" s="1"/>
  <c r="AG441" i="3" s="1"/>
  <c r="I440" i="3"/>
  <c r="J440" i="3" s="1"/>
  <c r="AG440" i="3" s="1"/>
  <c r="I439" i="3"/>
  <c r="J439" i="3" s="1"/>
  <c r="AG439" i="3" s="1"/>
  <c r="I438" i="3"/>
  <c r="J438" i="3" s="1"/>
  <c r="AG438" i="3" s="1"/>
  <c r="I437" i="3"/>
  <c r="J437" i="3" s="1"/>
  <c r="AG437" i="3" s="1"/>
  <c r="I436" i="3"/>
  <c r="J436" i="3" s="1"/>
  <c r="AG436" i="3" s="1"/>
  <c r="I435" i="3"/>
  <c r="J435" i="3" s="1"/>
  <c r="AG435" i="3" s="1"/>
  <c r="I434" i="3"/>
  <c r="J434" i="3" s="1"/>
  <c r="AG434" i="3" s="1"/>
  <c r="I433" i="3"/>
  <c r="J433" i="3" s="1"/>
  <c r="AG433" i="3" s="1"/>
  <c r="I432" i="3"/>
  <c r="J432" i="3" s="1"/>
  <c r="AG432" i="3" s="1"/>
  <c r="I431" i="3"/>
  <c r="J431" i="3" s="1"/>
  <c r="AG431" i="3" s="1"/>
  <c r="I430" i="3"/>
  <c r="J430" i="3" s="1"/>
  <c r="AG430" i="3" s="1"/>
  <c r="I429" i="3"/>
  <c r="J429" i="3" s="1"/>
  <c r="AG429" i="3" s="1"/>
  <c r="I428" i="3"/>
  <c r="J428" i="3" s="1"/>
  <c r="AG428" i="3" s="1"/>
  <c r="I427" i="3"/>
  <c r="J427" i="3" s="1"/>
  <c r="AG427" i="3" s="1"/>
  <c r="I426" i="3"/>
  <c r="J426" i="3" s="1"/>
  <c r="AG426" i="3" s="1"/>
  <c r="I425" i="3"/>
  <c r="J425" i="3" s="1"/>
  <c r="AG425" i="3" s="1"/>
  <c r="I424" i="3"/>
  <c r="J424" i="3" s="1"/>
  <c r="AG424" i="3" s="1"/>
  <c r="I423" i="3"/>
  <c r="J423" i="3" s="1"/>
  <c r="AG423" i="3" s="1"/>
  <c r="I422" i="3"/>
  <c r="J422" i="3" s="1"/>
  <c r="AG422" i="3" s="1"/>
  <c r="I421" i="3"/>
  <c r="J421" i="3" s="1"/>
  <c r="AG421" i="3" s="1"/>
  <c r="I420" i="3"/>
  <c r="J420" i="3" s="1"/>
  <c r="AG420" i="3" s="1"/>
  <c r="I419" i="3"/>
  <c r="J419" i="3" s="1"/>
  <c r="AG419" i="3" s="1"/>
  <c r="I418" i="3"/>
  <c r="I417" i="3"/>
  <c r="J417" i="3" s="1"/>
  <c r="AG417" i="3" s="1"/>
  <c r="I416" i="3"/>
  <c r="J416" i="3" s="1"/>
  <c r="AG416" i="3" s="1"/>
  <c r="I415" i="3"/>
  <c r="J415" i="3" s="1"/>
  <c r="AG415" i="3" s="1"/>
  <c r="I414" i="3"/>
  <c r="J414" i="3" s="1"/>
  <c r="AG414" i="3" s="1"/>
  <c r="I413" i="3"/>
  <c r="J413" i="3" s="1"/>
  <c r="AG413" i="3" s="1"/>
  <c r="I412" i="3"/>
  <c r="J412" i="3" s="1"/>
  <c r="AG412" i="3" s="1"/>
  <c r="I411" i="3"/>
  <c r="J411" i="3" s="1"/>
  <c r="AG411" i="3" s="1"/>
  <c r="I410" i="3"/>
  <c r="J410" i="3" s="1"/>
  <c r="AG410" i="3" s="1"/>
  <c r="I409" i="3"/>
  <c r="J409" i="3" s="1"/>
  <c r="AG409" i="3" s="1"/>
  <c r="I408" i="3"/>
  <c r="J408" i="3" s="1"/>
  <c r="AG408" i="3" s="1"/>
  <c r="I407" i="3"/>
  <c r="J407" i="3" s="1"/>
  <c r="AG407" i="3" s="1"/>
  <c r="I406" i="3"/>
  <c r="J406" i="3" s="1"/>
  <c r="AG406" i="3" s="1"/>
  <c r="I405" i="3"/>
  <c r="J405" i="3" s="1"/>
  <c r="AG405" i="3" s="1"/>
  <c r="I404" i="3"/>
  <c r="J404" i="3" s="1"/>
  <c r="AG404" i="3" s="1"/>
  <c r="I403" i="3"/>
  <c r="J403" i="3" s="1"/>
  <c r="AG403" i="3" s="1"/>
  <c r="I402" i="3"/>
  <c r="J402" i="3" s="1"/>
  <c r="AG402" i="3" s="1"/>
  <c r="I401" i="3"/>
  <c r="J401" i="3" s="1"/>
  <c r="AG401" i="3" s="1"/>
  <c r="I400" i="3"/>
  <c r="J400" i="3" s="1"/>
  <c r="AG400" i="3" s="1"/>
  <c r="I399" i="3"/>
  <c r="J399" i="3" s="1"/>
  <c r="AG399" i="3" s="1"/>
  <c r="I398" i="3"/>
  <c r="J398" i="3" s="1"/>
  <c r="AG398" i="3" s="1"/>
  <c r="I397" i="3"/>
  <c r="J397" i="3" s="1"/>
  <c r="AG397" i="3" s="1"/>
  <c r="I396" i="3"/>
  <c r="J396" i="3" s="1"/>
  <c r="AG396" i="3" s="1"/>
  <c r="I395" i="3"/>
  <c r="I394" i="3"/>
  <c r="I393" i="3"/>
  <c r="J393" i="3" s="1"/>
  <c r="AG393" i="3" s="1"/>
  <c r="I392" i="3"/>
  <c r="J392" i="3" s="1"/>
  <c r="AG392" i="3" s="1"/>
  <c r="I391" i="3"/>
  <c r="J391" i="3" s="1"/>
  <c r="AG391" i="3" s="1"/>
  <c r="I390" i="3"/>
  <c r="J390" i="3" s="1"/>
  <c r="AG390" i="3" s="1"/>
  <c r="I389" i="3"/>
  <c r="J389" i="3" s="1"/>
  <c r="AG389" i="3" s="1"/>
  <c r="I388" i="3"/>
  <c r="J388" i="3" s="1"/>
  <c r="AG388" i="3" s="1"/>
  <c r="I387" i="3"/>
  <c r="J387" i="3" s="1"/>
  <c r="AG387" i="3" s="1"/>
  <c r="I386" i="3"/>
  <c r="I385" i="3"/>
  <c r="J385" i="3" s="1"/>
  <c r="AG385" i="3" s="1"/>
  <c r="I384" i="3"/>
  <c r="J384" i="3" s="1"/>
  <c r="AG384" i="3" s="1"/>
  <c r="I383" i="3"/>
  <c r="J383" i="3" s="1"/>
  <c r="AG383" i="3" s="1"/>
  <c r="I382" i="3"/>
  <c r="J382" i="3" s="1"/>
  <c r="AG382" i="3" s="1"/>
  <c r="I381" i="3"/>
  <c r="J381" i="3" s="1"/>
  <c r="I380" i="3"/>
  <c r="J380" i="3" s="1"/>
  <c r="AG380" i="3" s="1"/>
  <c r="I379" i="3"/>
  <c r="J379" i="3" s="1"/>
  <c r="AG379" i="3" s="1"/>
  <c r="I378" i="3"/>
  <c r="J378" i="3" s="1"/>
  <c r="AG378" i="3" s="1"/>
  <c r="I377" i="3"/>
  <c r="J377" i="3" s="1"/>
  <c r="AG377" i="3" s="1"/>
  <c r="I376" i="3"/>
  <c r="J376" i="3" s="1"/>
  <c r="AG376" i="3" s="1"/>
  <c r="I375" i="3"/>
  <c r="J375" i="3" s="1"/>
  <c r="AG375" i="3" s="1"/>
  <c r="I373" i="3"/>
  <c r="J373" i="3" s="1"/>
  <c r="AG373" i="3" s="1"/>
  <c r="I372" i="3"/>
  <c r="J372" i="3" s="1"/>
  <c r="AG372" i="3" s="1"/>
  <c r="I371" i="3"/>
  <c r="J371" i="3" s="1"/>
  <c r="AG371" i="3" s="1"/>
  <c r="I370" i="3"/>
  <c r="J370" i="3" s="1"/>
  <c r="I367" i="3"/>
  <c r="J367" i="3" s="1"/>
  <c r="AG367" i="3" s="1"/>
  <c r="I366" i="3"/>
  <c r="J366" i="3" s="1"/>
  <c r="AG366" i="3" s="1"/>
  <c r="I365" i="3"/>
  <c r="J365" i="3" s="1"/>
  <c r="AG365" i="3" s="1"/>
  <c r="I364" i="3"/>
  <c r="J364" i="3" s="1"/>
  <c r="AG364" i="3" s="1"/>
  <c r="I363" i="3"/>
  <c r="J363" i="3" s="1"/>
  <c r="AG363" i="3" s="1"/>
  <c r="I362" i="3"/>
  <c r="J362" i="3" s="1"/>
  <c r="AG362" i="3" s="1"/>
  <c r="I361" i="3"/>
  <c r="J361" i="3" s="1"/>
  <c r="AG361" i="3" s="1"/>
  <c r="I360" i="3"/>
  <c r="J360" i="3" s="1"/>
  <c r="AG360" i="3" s="1"/>
  <c r="I359" i="3"/>
  <c r="J359" i="3" s="1"/>
  <c r="AG359" i="3" s="1"/>
  <c r="I358" i="3"/>
  <c r="J358" i="3" s="1"/>
  <c r="AG358" i="3" s="1"/>
  <c r="I357" i="3"/>
  <c r="J357" i="3" s="1"/>
  <c r="AG357" i="3" s="1"/>
  <c r="I356" i="3"/>
  <c r="J356" i="3" s="1"/>
  <c r="AG356" i="3" s="1"/>
  <c r="I355" i="3"/>
  <c r="J355" i="3" s="1"/>
  <c r="AG355" i="3" s="1"/>
  <c r="I354" i="3"/>
  <c r="J354" i="3" s="1"/>
  <c r="AG354" i="3" s="1"/>
  <c r="I353" i="3"/>
  <c r="J353" i="3" s="1"/>
  <c r="AG353" i="3" s="1"/>
  <c r="I352" i="3"/>
  <c r="J352" i="3" s="1"/>
  <c r="AG352" i="3" s="1"/>
  <c r="I351" i="3"/>
  <c r="J351" i="3" s="1"/>
  <c r="AG351" i="3" s="1"/>
  <c r="I350" i="3"/>
  <c r="J350" i="3" s="1"/>
  <c r="AG350" i="3" s="1"/>
  <c r="I349" i="3"/>
  <c r="J349" i="3" s="1"/>
  <c r="AG349" i="3" s="1"/>
  <c r="I348" i="3"/>
  <c r="J348" i="3" s="1"/>
  <c r="AG348" i="3" s="1"/>
  <c r="I347" i="3"/>
  <c r="J347" i="3" s="1"/>
  <c r="AG347" i="3" s="1"/>
  <c r="I346" i="3"/>
  <c r="J346" i="3" s="1"/>
  <c r="AG346" i="3" s="1"/>
  <c r="I345" i="3"/>
  <c r="J345" i="3" s="1"/>
  <c r="AG345" i="3" s="1"/>
  <c r="I344" i="3"/>
  <c r="J344" i="3" s="1"/>
  <c r="AG344" i="3" s="1"/>
  <c r="I343" i="3"/>
  <c r="J343" i="3" s="1"/>
  <c r="AG343" i="3" s="1"/>
  <c r="I342" i="3"/>
  <c r="J342" i="3" s="1"/>
  <c r="AG342" i="3" s="1"/>
  <c r="I341" i="3"/>
  <c r="J341" i="3" s="1"/>
  <c r="AG341" i="3" s="1"/>
  <c r="I340" i="3"/>
  <c r="J340" i="3" s="1"/>
  <c r="AG340" i="3" s="1"/>
  <c r="I339" i="3"/>
  <c r="J339" i="3" s="1"/>
  <c r="AG339" i="3" s="1"/>
  <c r="I338" i="3"/>
  <c r="J338" i="3" s="1"/>
  <c r="AG338" i="3" s="1"/>
  <c r="I337" i="3"/>
  <c r="J337" i="3" s="1"/>
  <c r="AG337" i="3" s="1"/>
  <c r="I336" i="3"/>
  <c r="J336" i="3" s="1"/>
  <c r="AG336" i="3" s="1"/>
  <c r="I335" i="3"/>
  <c r="J335" i="3" s="1"/>
  <c r="AG335" i="3" s="1"/>
  <c r="I334" i="3"/>
  <c r="J334" i="3" s="1"/>
  <c r="AG334" i="3" s="1"/>
  <c r="I333" i="3"/>
  <c r="J333" i="3" s="1"/>
  <c r="AG333" i="3" s="1"/>
  <c r="I332" i="3"/>
  <c r="J332" i="3" s="1"/>
  <c r="AG332" i="3" s="1"/>
  <c r="I331" i="3"/>
  <c r="J331" i="3" s="1"/>
  <c r="AG331" i="3" s="1"/>
  <c r="I330" i="3"/>
  <c r="J330" i="3" s="1"/>
  <c r="AG330" i="3" s="1"/>
  <c r="I329" i="3"/>
  <c r="J329" i="3" s="1"/>
  <c r="AG329" i="3" s="1"/>
  <c r="I328" i="3"/>
  <c r="J328" i="3" s="1"/>
  <c r="I326" i="3"/>
  <c r="I325" i="3"/>
  <c r="J325" i="3" s="1"/>
  <c r="AG325" i="3" s="1"/>
  <c r="I324" i="3"/>
  <c r="J324" i="3" s="1"/>
  <c r="AG324" i="3" s="1"/>
  <c r="I323" i="3"/>
  <c r="J323" i="3" s="1"/>
  <c r="AG323" i="3" s="1"/>
  <c r="I322" i="3"/>
  <c r="J322" i="3" s="1"/>
  <c r="AG322" i="3" s="1"/>
  <c r="I321" i="3"/>
  <c r="J321" i="3" s="1"/>
  <c r="AG321" i="3" s="1"/>
  <c r="I319" i="3"/>
  <c r="J319" i="3" s="1"/>
  <c r="AG319" i="3" s="1"/>
  <c r="I318" i="3"/>
  <c r="I317" i="3"/>
  <c r="J317" i="3" s="1"/>
  <c r="AG317" i="3" s="1"/>
  <c r="I316" i="3"/>
  <c r="J316" i="3" s="1"/>
  <c r="AG316" i="3" s="1"/>
  <c r="I315" i="3"/>
  <c r="J315" i="3" s="1"/>
  <c r="AG315" i="3" s="1"/>
  <c r="I314" i="3"/>
  <c r="J314" i="3" s="1"/>
  <c r="AG314" i="3" s="1"/>
  <c r="I313" i="3"/>
  <c r="J313" i="3" s="1"/>
  <c r="AG313" i="3" s="1"/>
  <c r="I312" i="3"/>
  <c r="J312" i="3" s="1"/>
  <c r="AG312" i="3" s="1"/>
  <c r="I311" i="3"/>
  <c r="J311" i="3" s="1"/>
  <c r="AG311" i="3" s="1"/>
  <c r="I310" i="3"/>
  <c r="J310" i="3" s="1"/>
  <c r="AG310" i="3" s="1"/>
  <c r="I308" i="3"/>
  <c r="J308" i="3" s="1"/>
  <c r="AG308" i="3" s="1"/>
  <c r="I307" i="3"/>
  <c r="J307" i="3" s="1"/>
  <c r="AG307" i="3" s="1"/>
  <c r="I306" i="3"/>
  <c r="J306" i="3" s="1"/>
  <c r="AG306" i="3" s="1"/>
  <c r="I305" i="3"/>
  <c r="J305" i="3" s="1"/>
  <c r="AG305" i="3" s="1"/>
  <c r="I304" i="3"/>
  <c r="J304" i="3" s="1"/>
  <c r="AG304" i="3" s="1"/>
  <c r="I303" i="3"/>
  <c r="J303" i="3" s="1"/>
  <c r="AG303" i="3" s="1"/>
  <c r="I302" i="3"/>
  <c r="J302" i="3" s="1"/>
  <c r="AG302" i="3" s="1"/>
  <c r="I301" i="3"/>
  <c r="J301" i="3" s="1"/>
  <c r="AG301" i="3" s="1"/>
  <c r="I300" i="3"/>
  <c r="J300" i="3" s="1"/>
  <c r="AG300" i="3" s="1"/>
  <c r="I299" i="3"/>
  <c r="J299" i="3" s="1"/>
  <c r="AG299" i="3" s="1"/>
  <c r="I298" i="3"/>
  <c r="J298" i="3" s="1"/>
  <c r="AG298" i="3" s="1"/>
  <c r="I297" i="3"/>
  <c r="J297" i="3" s="1"/>
  <c r="AG297" i="3" s="1"/>
  <c r="I296" i="3"/>
  <c r="J296" i="3" s="1"/>
  <c r="AG296" i="3" s="1"/>
  <c r="I295" i="3"/>
  <c r="J295" i="3" s="1"/>
  <c r="AG295" i="3" s="1"/>
  <c r="I294" i="3"/>
  <c r="J294" i="3" s="1"/>
  <c r="AG294" i="3" s="1"/>
  <c r="I293" i="3"/>
  <c r="J293" i="3" s="1"/>
  <c r="AG293" i="3" s="1"/>
  <c r="I292" i="3"/>
  <c r="J292" i="3" s="1"/>
  <c r="AG292" i="3" s="1"/>
  <c r="I291" i="3"/>
  <c r="J291" i="3" s="1"/>
  <c r="AG291" i="3" s="1"/>
  <c r="I290" i="3"/>
  <c r="J290" i="3" s="1"/>
  <c r="AG290" i="3" s="1"/>
  <c r="I289" i="3"/>
  <c r="J289" i="3" s="1"/>
  <c r="AG289" i="3" s="1"/>
  <c r="I288" i="3"/>
  <c r="J288" i="3" s="1"/>
  <c r="AG288" i="3" s="1"/>
  <c r="I287" i="3"/>
  <c r="J287" i="3" s="1"/>
  <c r="AG287" i="3" s="1"/>
  <c r="I286" i="3"/>
  <c r="J286" i="3" s="1"/>
  <c r="AG286" i="3" s="1"/>
  <c r="I285" i="3"/>
  <c r="J285" i="3" s="1"/>
  <c r="AG285" i="3" s="1"/>
  <c r="I284" i="3"/>
  <c r="J284" i="3" s="1"/>
  <c r="AG284" i="3" s="1"/>
  <c r="I283" i="3"/>
  <c r="J283" i="3" s="1"/>
  <c r="AG283" i="3" s="1"/>
  <c r="I282" i="3"/>
  <c r="J282" i="3" s="1"/>
  <c r="AG282" i="3" s="1"/>
  <c r="I281" i="3"/>
  <c r="J281" i="3" s="1"/>
  <c r="AG281" i="3" s="1"/>
  <c r="I280" i="3"/>
  <c r="J280" i="3" s="1"/>
  <c r="AG280" i="3" s="1"/>
  <c r="I279" i="3"/>
  <c r="J279" i="3" s="1"/>
  <c r="AG279" i="3" s="1"/>
  <c r="I278" i="3"/>
  <c r="J278" i="3" s="1"/>
  <c r="AG278" i="3" s="1"/>
  <c r="I277" i="3"/>
  <c r="J277" i="3" s="1"/>
  <c r="AG277" i="3" s="1"/>
  <c r="I276" i="3"/>
  <c r="J276" i="3" s="1"/>
  <c r="AG276" i="3" s="1"/>
  <c r="I275" i="3"/>
  <c r="J275" i="3" s="1"/>
  <c r="AG275" i="3" s="1"/>
  <c r="I274" i="3"/>
  <c r="J274" i="3" s="1"/>
  <c r="AG274" i="3" s="1"/>
  <c r="I273" i="3"/>
  <c r="J273" i="3" s="1"/>
  <c r="AG273" i="3" s="1"/>
  <c r="I272" i="3"/>
  <c r="J272" i="3" s="1"/>
  <c r="AG272" i="3" s="1"/>
  <c r="I271" i="3"/>
  <c r="J271" i="3" s="1"/>
  <c r="AG271" i="3" s="1"/>
  <c r="I270" i="3"/>
  <c r="J270" i="3" s="1"/>
  <c r="AG270" i="3" s="1"/>
  <c r="I269" i="3"/>
  <c r="J269" i="3" s="1"/>
  <c r="AG269" i="3" s="1"/>
  <c r="I268" i="3"/>
  <c r="J268" i="3" s="1"/>
  <c r="AG268" i="3" s="1"/>
  <c r="I267" i="3"/>
  <c r="J267" i="3" s="1"/>
  <c r="AG267" i="3" s="1"/>
  <c r="I266" i="3"/>
  <c r="J266" i="3" s="1"/>
  <c r="AG266" i="3" s="1"/>
  <c r="I265" i="3"/>
  <c r="J265" i="3" s="1"/>
  <c r="AG265" i="3" s="1"/>
  <c r="I264" i="3"/>
  <c r="J264" i="3" s="1"/>
  <c r="I262" i="3"/>
  <c r="J262" i="3" s="1"/>
  <c r="AG262" i="3" s="1"/>
  <c r="I260" i="3"/>
  <c r="J260" i="3" s="1"/>
  <c r="AG260" i="3" s="1"/>
  <c r="I259" i="3"/>
  <c r="J259" i="3" s="1"/>
  <c r="AG259" i="3" s="1"/>
  <c r="I258" i="3"/>
  <c r="J258" i="3" s="1"/>
  <c r="AG258" i="3" s="1"/>
  <c r="I257" i="3"/>
  <c r="J257" i="3" s="1"/>
  <c r="AG257" i="3" s="1"/>
  <c r="I256" i="3"/>
  <c r="J256" i="3" s="1"/>
  <c r="AG256" i="3" s="1"/>
  <c r="I255" i="3"/>
  <c r="J255" i="3" s="1"/>
  <c r="AG255" i="3" s="1"/>
  <c r="I254" i="3"/>
  <c r="J254" i="3" s="1"/>
  <c r="AG254" i="3" s="1"/>
  <c r="I253" i="3"/>
  <c r="J253" i="3" s="1"/>
  <c r="AG253" i="3" s="1"/>
  <c r="I252" i="3"/>
  <c r="J252" i="3" s="1"/>
  <c r="AG252" i="3" s="1"/>
  <c r="I250" i="3"/>
  <c r="J250" i="3" s="1"/>
  <c r="AG250" i="3" s="1"/>
  <c r="I249" i="3"/>
  <c r="J249" i="3" s="1"/>
  <c r="AG249" i="3" s="1"/>
  <c r="I248" i="3"/>
  <c r="J248" i="3" s="1"/>
  <c r="AG248" i="3" s="1"/>
  <c r="I247" i="3"/>
  <c r="J247" i="3" s="1"/>
  <c r="AG247" i="3" s="1"/>
  <c r="I246" i="3"/>
  <c r="J246" i="3" s="1"/>
  <c r="AG246" i="3" s="1"/>
  <c r="I245" i="3"/>
  <c r="J245" i="3" s="1"/>
  <c r="AG245" i="3" s="1"/>
  <c r="I244" i="3"/>
  <c r="J244" i="3" s="1"/>
  <c r="AG244" i="3" s="1"/>
  <c r="I243" i="3"/>
  <c r="J243" i="3" s="1"/>
  <c r="AG243" i="3" s="1"/>
  <c r="I242" i="3"/>
  <c r="J242" i="3" s="1"/>
  <c r="AG242" i="3" s="1"/>
  <c r="I241" i="3"/>
  <c r="J241" i="3" s="1"/>
  <c r="AG241" i="3" s="1"/>
  <c r="I240" i="3"/>
  <c r="J240" i="3" s="1"/>
  <c r="AG240" i="3" s="1"/>
  <c r="I239" i="3"/>
  <c r="J239" i="3" s="1"/>
  <c r="AG239" i="3" s="1"/>
  <c r="I238" i="3"/>
  <c r="J238" i="3" s="1"/>
  <c r="AG238" i="3" s="1"/>
  <c r="I237" i="3"/>
  <c r="J237" i="3" s="1"/>
  <c r="AG237" i="3" s="1"/>
  <c r="I236" i="3"/>
  <c r="J236" i="3" s="1"/>
  <c r="AG236" i="3" s="1"/>
  <c r="I235" i="3"/>
  <c r="J235" i="3" s="1"/>
  <c r="AG235" i="3" s="1"/>
  <c r="I234" i="3"/>
  <c r="J234" i="3" s="1"/>
  <c r="AG234" i="3" s="1"/>
  <c r="I233" i="3"/>
  <c r="J233" i="3" s="1"/>
  <c r="AG233" i="3" s="1"/>
  <c r="I232" i="3"/>
  <c r="J232" i="3" s="1"/>
  <c r="AG232" i="3" s="1"/>
  <c r="I231" i="3"/>
  <c r="J231" i="3" s="1"/>
  <c r="AG231" i="3" s="1"/>
  <c r="I230" i="3"/>
  <c r="J230" i="3" s="1"/>
  <c r="AG230" i="3" s="1"/>
  <c r="I229" i="3"/>
  <c r="J229" i="3" s="1"/>
  <c r="AG229" i="3" s="1"/>
  <c r="I228" i="3"/>
  <c r="J228" i="3" s="1"/>
  <c r="I227" i="3"/>
  <c r="J227" i="3" s="1"/>
  <c r="AG227" i="3" s="1"/>
  <c r="I226" i="3"/>
  <c r="J226" i="3" s="1"/>
  <c r="AG226" i="3" s="1"/>
  <c r="I225" i="3"/>
  <c r="J225" i="3" s="1"/>
  <c r="AG225" i="3" s="1"/>
  <c r="I224" i="3"/>
  <c r="J224" i="3" s="1"/>
  <c r="AG224" i="3" s="1"/>
  <c r="I223" i="3"/>
  <c r="J223" i="3" s="1"/>
  <c r="AG223" i="3" s="1"/>
  <c r="I222" i="3"/>
  <c r="J222" i="3" s="1"/>
  <c r="AG222" i="3" s="1"/>
  <c r="I219" i="3"/>
  <c r="J219" i="3" s="1"/>
  <c r="AG219" i="3" s="1"/>
  <c r="I217" i="3"/>
  <c r="J217" i="3" s="1"/>
  <c r="AG217" i="3" s="1"/>
  <c r="I216" i="3"/>
  <c r="J216" i="3" s="1"/>
  <c r="AG216" i="3" s="1"/>
  <c r="I215" i="3"/>
  <c r="J215" i="3" s="1"/>
  <c r="AG215" i="3" s="1"/>
  <c r="I214" i="3"/>
  <c r="J214" i="3" s="1"/>
  <c r="AG214" i="3" s="1"/>
  <c r="I213" i="3"/>
  <c r="J213" i="3" s="1"/>
  <c r="AG213" i="3" s="1"/>
  <c r="I212" i="3"/>
  <c r="J212" i="3" s="1"/>
  <c r="AG212" i="3" s="1"/>
  <c r="I211" i="3"/>
  <c r="J211" i="3" s="1"/>
  <c r="AG211" i="3" s="1"/>
  <c r="I210" i="3"/>
  <c r="J210" i="3" s="1"/>
  <c r="AG210" i="3" s="1"/>
  <c r="I209" i="3"/>
  <c r="J209" i="3" s="1"/>
  <c r="AG209" i="3" s="1"/>
  <c r="I208" i="3"/>
  <c r="J208" i="3" s="1"/>
  <c r="AG208" i="3" s="1"/>
  <c r="I207" i="3"/>
  <c r="J207" i="3" s="1"/>
  <c r="AG207" i="3" s="1"/>
  <c r="I206" i="3"/>
  <c r="J206" i="3" s="1"/>
  <c r="AG206" i="3" s="1"/>
  <c r="I205" i="3"/>
  <c r="J205" i="3" s="1"/>
  <c r="I203" i="3"/>
  <c r="J203" i="3" s="1"/>
  <c r="AG203" i="3" s="1"/>
  <c r="I202" i="3"/>
  <c r="J202" i="3" s="1"/>
  <c r="AG202" i="3" s="1"/>
  <c r="I201" i="3"/>
  <c r="J201" i="3" s="1"/>
  <c r="AG201" i="3" s="1"/>
  <c r="I200" i="3"/>
  <c r="J200" i="3" s="1"/>
  <c r="AG200" i="3" s="1"/>
  <c r="I199" i="3"/>
  <c r="J199" i="3" s="1"/>
  <c r="AG199" i="3" s="1"/>
  <c r="I198" i="3"/>
  <c r="J198" i="3" s="1"/>
  <c r="AG198" i="3" s="1"/>
  <c r="I197" i="3"/>
  <c r="J197" i="3" s="1"/>
  <c r="AG197" i="3" s="1"/>
  <c r="I196" i="3"/>
  <c r="J196" i="3" s="1"/>
  <c r="I194" i="3"/>
  <c r="J194" i="3" s="1"/>
  <c r="AG194" i="3" s="1"/>
  <c r="I191" i="3"/>
  <c r="J191" i="3" s="1"/>
  <c r="I190" i="3"/>
  <c r="J190" i="3" s="1"/>
  <c r="AG190" i="3" s="1"/>
  <c r="I188" i="3"/>
  <c r="J188" i="3" s="1"/>
  <c r="AG188" i="3" s="1"/>
  <c r="I187" i="3"/>
  <c r="J187" i="3" s="1"/>
  <c r="I185" i="3"/>
  <c r="J185" i="3" s="1"/>
  <c r="I184" i="3"/>
  <c r="J184" i="3" s="1"/>
  <c r="AG184" i="3" s="1"/>
  <c r="I182" i="3"/>
  <c r="J182" i="3" s="1"/>
  <c r="AG182" i="3" s="1"/>
  <c r="I181" i="3"/>
  <c r="J181" i="3" s="1"/>
  <c r="I180" i="3"/>
  <c r="J180" i="3" s="1"/>
  <c r="AG180" i="3" s="1"/>
  <c r="I179" i="3"/>
  <c r="J179" i="3" s="1"/>
  <c r="AG179" i="3" s="1"/>
  <c r="I178" i="3"/>
  <c r="J178" i="3" s="1"/>
  <c r="I175" i="3"/>
  <c r="J175" i="3" s="1"/>
  <c r="I172" i="3"/>
  <c r="J172" i="3" s="1"/>
  <c r="I169" i="3"/>
  <c r="J169" i="3" s="1"/>
  <c r="I167" i="3"/>
  <c r="J167" i="3" s="1"/>
  <c r="AG167" i="3" s="1"/>
  <c r="I166" i="3"/>
  <c r="J166" i="3" s="1"/>
  <c r="AG166" i="3" s="1"/>
  <c r="I164" i="3"/>
  <c r="J164" i="3" s="1"/>
  <c r="AG164" i="3" s="1"/>
  <c r="I163" i="3"/>
  <c r="J163" i="3" s="1"/>
  <c r="AG163" i="3" s="1"/>
  <c r="I160" i="3"/>
  <c r="J160" i="3" s="1"/>
  <c r="J159" i="3" s="1"/>
  <c r="I158" i="3"/>
  <c r="J158" i="3" s="1"/>
  <c r="AG158" i="3" s="1"/>
  <c r="I157" i="3"/>
  <c r="J157" i="3" s="1"/>
  <c r="AG157" i="3" s="1"/>
  <c r="I156" i="3"/>
  <c r="J156" i="3" s="1"/>
  <c r="I153" i="3"/>
  <c r="J153" i="3" s="1"/>
  <c r="AG153" i="3" s="1"/>
  <c r="I152" i="3"/>
  <c r="J152" i="3" s="1"/>
  <c r="AG152" i="3" s="1"/>
  <c r="I151" i="3"/>
  <c r="J151" i="3" s="1"/>
  <c r="AG151" i="3" s="1"/>
  <c r="I150" i="3"/>
  <c r="J150" i="3" s="1"/>
  <c r="AG150" i="3" s="1"/>
  <c r="I149" i="3"/>
  <c r="J149" i="3" s="1"/>
  <c r="AG149" i="3" s="1"/>
  <c r="I148" i="3"/>
  <c r="J148" i="3" s="1"/>
  <c r="AG148" i="3" s="1"/>
  <c r="I147" i="3"/>
  <c r="J147" i="3" s="1"/>
  <c r="I145" i="3"/>
  <c r="J145" i="3" s="1"/>
  <c r="AG145" i="3" s="1"/>
  <c r="I142" i="3"/>
  <c r="J142" i="3" s="1"/>
  <c r="AG142" i="3" s="1"/>
  <c r="I141" i="3"/>
  <c r="J141" i="3" s="1"/>
  <c r="AG141" i="3" s="1"/>
  <c r="I140" i="3"/>
  <c r="J140" i="3" s="1"/>
  <c r="AG140" i="3" s="1"/>
  <c r="I139" i="3"/>
  <c r="J139" i="3" s="1"/>
  <c r="I137" i="3"/>
  <c r="J137" i="3" s="1"/>
  <c r="AG137" i="3" s="1"/>
  <c r="I135" i="3"/>
  <c r="J135" i="3" s="1"/>
  <c r="AG135" i="3" s="1"/>
  <c r="I134" i="3"/>
  <c r="J134" i="3" s="1"/>
  <c r="AG134" i="3" s="1"/>
  <c r="I133" i="3"/>
  <c r="J133" i="3" s="1"/>
  <c r="AG133" i="3" s="1"/>
  <c r="I132" i="3"/>
  <c r="J132" i="3" s="1"/>
  <c r="AG132" i="3" s="1"/>
  <c r="I131" i="3"/>
  <c r="J131" i="3" s="1"/>
  <c r="I128" i="3"/>
  <c r="J128" i="3" s="1"/>
  <c r="AG128" i="3" s="1"/>
  <c r="I127" i="3"/>
  <c r="J127" i="3" s="1"/>
  <c r="AG127" i="3" s="1"/>
  <c r="I126" i="3"/>
  <c r="J126" i="3" s="1"/>
  <c r="AG126" i="3" s="1"/>
  <c r="I125" i="3"/>
  <c r="J125" i="3" s="1"/>
  <c r="I121" i="3"/>
  <c r="J121" i="3" s="1"/>
  <c r="AG121" i="3" s="1"/>
  <c r="I120" i="3"/>
  <c r="J120" i="3" s="1"/>
  <c r="AG120" i="3" s="1"/>
  <c r="I119" i="3"/>
  <c r="J119" i="3" s="1"/>
  <c r="AG119" i="3" s="1"/>
  <c r="I117" i="3"/>
  <c r="J117" i="3" s="1"/>
  <c r="AG117" i="3" s="1"/>
  <c r="I116" i="3"/>
  <c r="J116" i="3" s="1"/>
  <c r="AG116" i="3" s="1"/>
  <c r="I115" i="3"/>
  <c r="J115" i="3" s="1"/>
  <c r="I113" i="3"/>
  <c r="J113" i="3" s="1"/>
  <c r="AG113" i="3" s="1"/>
  <c r="I112" i="3"/>
  <c r="J112" i="3" s="1"/>
  <c r="I109" i="3"/>
  <c r="J109" i="3" s="1"/>
  <c r="AG109" i="3" s="1"/>
  <c r="I110" i="3"/>
  <c r="J110" i="3" s="1"/>
  <c r="AG110" i="3" s="1"/>
  <c r="I108" i="3"/>
  <c r="J108" i="3" s="1"/>
  <c r="AG108" i="3" s="1"/>
  <c r="I105" i="3"/>
  <c r="J105" i="3" s="1"/>
  <c r="AG105" i="3" s="1"/>
  <c r="I103" i="3"/>
  <c r="J103" i="3" s="1"/>
  <c r="AG103" i="3" s="1"/>
  <c r="I94" i="3"/>
  <c r="J94" i="3" s="1"/>
  <c r="I95" i="3"/>
  <c r="J95" i="3" s="1"/>
  <c r="AG95" i="3" s="1"/>
  <c r="I96" i="3"/>
  <c r="J96" i="3" s="1"/>
  <c r="AG96" i="3" s="1"/>
  <c r="I97" i="3"/>
  <c r="J97" i="3" s="1"/>
  <c r="AG97" i="3" s="1"/>
  <c r="I98" i="3"/>
  <c r="J98" i="3" s="1"/>
  <c r="AG98" i="3" s="1"/>
  <c r="I93" i="3"/>
  <c r="J93" i="3" s="1"/>
  <c r="I90" i="3"/>
  <c r="J90" i="3" s="1"/>
  <c r="AG90" i="3" s="1"/>
  <c r="I78" i="3"/>
  <c r="J78" i="3" s="1"/>
  <c r="AG78" i="3" s="1"/>
  <c r="I79" i="3"/>
  <c r="J79" i="3" s="1"/>
  <c r="AG79" i="3" s="1"/>
  <c r="I80" i="3"/>
  <c r="J80" i="3" s="1"/>
  <c r="AG80" i="3" s="1"/>
  <c r="I81" i="3"/>
  <c r="J81" i="3" s="1"/>
  <c r="AG81" i="3" s="1"/>
  <c r="I83" i="3"/>
  <c r="J83" i="3" s="1"/>
  <c r="AG83" i="3" s="1"/>
  <c r="I87" i="3"/>
  <c r="J87" i="3" s="1"/>
  <c r="AG87" i="3" s="1"/>
  <c r="I88" i="3"/>
  <c r="J88" i="3" s="1"/>
  <c r="AG88" i="3" s="1"/>
  <c r="I77" i="3"/>
  <c r="J77" i="3" s="1"/>
  <c r="AG77" i="3" s="1"/>
  <c r="I68" i="3"/>
  <c r="J68" i="3" s="1"/>
  <c r="AG68" i="3" s="1"/>
  <c r="I69" i="3"/>
  <c r="J69" i="3" s="1"/>
  <c r="AG69" i="3" s="1"/>
  <c r="I70" i="3"/>
  <c r="J70" i="3" s="1"/>
  <c r="AG70" i="3" s="1"/>
  <c r="I71" i="3"/>
  <c r="J71" i="3" s="1"/>
  <c r="AG71" i="3" s="1"/>
  <c r="I72" i="3"/>
  <c r="J72" i="3" s="1"/>
  <c r="AG72" i="3" s="1"/>
  <c r="I73" i="3"/>
  <c r="J73" i="3" s="1"/>
  <c r="AG73" i="3" s="1"/>
  <c r="I75" i="3"/>
  <c r="J75" i="3" s="1"/>
  <c r="AG75" i="3" s="1"/>
  <c r="I67" i="3"/>
  <c r="J67" i="3" s="1"/>
  <c r="AG67" i="3" s="1"/>
  <c r="I60" i="3"/>
  <c r="J60" i="3" s="1"/>
  <c r="AG60" i="3" s="1"/>
  <c r="I61" i="3"/>
  <c r="J61" i="3" s="1"/>
  <c r="AG61" i="3" s="1"/>
  <c r="I62" i="3"/>
  <c r="J62" i="3" s="1"/>
  <c r="AG62" i="3" s="1"/>
  <c r="I63" i="3"/>
  <c r="J63" i="3" s="1"/>
  <c r="AG63" i="3" s="1"/>
  <c r="I65" i="3"/>
  <c r="J65" i="3" s="1"/>
  <c r="AG65" i="3" s="1"/>
  <c r="I59" i="3"/>
  <c r="J59" i="3" s="1"/>
  <c r="AG59" i="3" s="1"/>
  <c r="I42" i="3"/>
  <c r="J42" i="3" s="1"/>
  <c r="AG42" i="3" s="1"/>
  <c r="I43" i="3"/>
  <c r="J43" i="3" s="1"/>
  <c r="AG43" i="3" s="1"/>
  <c r="I44" i="3"/>
  <c r="J44" i="3" s="1"/>
  <c r="AG44" i="3" s="1"/>
  <c r="I45" i="3"/>
  <c r="J45" i="3" s="1"/>
  <c r="I46" i="3"/>
  <c r="J46" i="3" s="1"/>
  <c r="I47" i="3"/>
  <c r="J47" i="3" s="1"/>
  <c r="AG47" i="3" s="1"/>
  <c r="I48" i="3"/>
  <c r="J48" i="3" s="1"/>
  <c r="AG48" i="3" s="1"/>
  <c r="I49" i="3"/>
  <c r="J49" i="3" s="1"/>
  <c r="AG49" i="3" s="1"/>
  <c r="I50" i="3"/>
  <c r="J50" i="3" s="1"/>
  <c r="AG50" i="3" s="1"/>
  <c r="I51" i="3"/>
  <c r="J51" i="3" s="1"/>
  <c r="AG51" i="3" s="1"/>
  <c r="I52" i="3"/>
  <c r="J52" i="3" s="1"/>
  <c r="I53" i="3"/>
  <c r="J53" i="3" s="1"/>
  <c r="AG53" i="3" s="1"/>
  <c r="I54" i="3"/>
  <c r="J54" i="3" s="1"/>
  <c r="AG54" i="3" s="1"/>
  <c r="I55" i="3"/>
  <c r="J55" i="3" s="1"/>
  <c r="AG55" i="3" s="1"/>
  <c r="I56" i="3"/>
  <c r="J56" i="3" s="1"/>
  <c r="AG56" i="3" s="1"/>
  <c r="I41" i="3"/>
  <c r="I37" i="3"/>
  <c r="J37" i="3" s="1"/>
  <c r="J36" i="3" s="1"/>
  <c r="I34" i="3"/>
  <c r="J34" i="3" s="1"/>
  <c r="I31" i="3"/>
  <c r="J31" i="3" s="1"/>
  <c r="AG31" i="3" s="1"/>
  <c r="I32" i="3"/>
  <c r="J32" i="3" s="1"/>
  <c r="AG32" i="3" s="1"/>
  <c r="I28" i="3"/>
  <c r="J28" i="3" s="1"/>
  <c r="AG28" i="3" s="1"/>
  <c r="I27" i="3"/>
  <c r="J27" i="3" s="1"/>
  <c r="AG27" i="3" s="1"/>
  <c r="I21" i="3"/>
  <c r="J21" i="3" s="1"/>
  <c r="AG21" i="3" s="1"/>
  <c r="I22" i="3"/>
  <c r="J22" i="3" s="1"/>
  <c r="AG22" i="3" s="1"/>
  <c r="I23" i="3"/>
  <c r="J23" i="3" s="1"/>
  <c r="AG23" i="3" s="1"/>
  <c r="I24" i="3"/>
  <c r="J24" i="3" s="1"/>
  <c r="AG24" i="3" s="1"/>
  <c r="I25" i="3"/>
  <c r="J25" i="3" s="1"/>
  <c r="AG25" i="3" s="1"/>
  <c r="I26" i="3"/>
  <c r="J26" i="3" s="1"/>
  <c r="AG26" i="3" s="1"/>
  <c r="I20" i="3"/>
  <c r="J20" i="3" s="1"/>
  <c r="J599" i="3"/>
  <c r="AG599" i="3" s="1"/>
  <c r="J581" i="3"/>
  <c r="AG581" i="3" s="1"/>
  <c r="J529" i="3"/>
  <c r="AG529" i="3" s="1"/>
  <c r="J520" i="3"/>
  <c r="AG520" i="3" s="1"/>
  <c r="J512" i="3"/>
  <c r="AG512" i="3" s="1"/>
  <c r="J504" i="3"/>
  <c r="AG504" i="3" s="1"/>
  <c r="J482" i="3"/>
  <c r="AG482" i="3" s="1"/>
  <c r="J450" i="3"/>
  <c r="AG450" i="3" s="1"/>
  <c r="J418" i="3"/>
  <c r="AG418" i="3" s="1"/>
  <c r="J395" i="3"/>
  <c r="AG395" i="3" s="1"/>
  <c r="J394" i="3"/>
  <c r="AG394" i="3" s="1"/>
  <c r="J386" i="3"/>
  <c r="AG386" i="3" s="1"/>
  <c r="J326" i="3"/>
  <c r="AG326" i="3" s="1"/>
  <c r="J318" i="3"/>
  <c r="AG318" i="3" s="1"/>
  <c r="J41" i="3"/>
  <c r="AG41" i="3" s="1"/>
  <c r="AG34" i="3" l="1"/>
  <c r="J33" i="3"/>
  <c r="AG46" i="3"/>
  <c r="AG228" i="3"/>
  <c r="AG381" i="3"/>
  <c r="AG45" i="3"/>
  <c r="AG52" i="3"/>
  <c r="AG93" i="3"/>
  <c r="AG181" i="3"/>
  <c r="AG175" i="3"/>
  <c r="J540" i="3"/>
  <c r="AG169" i="3"/>
  <c r="J168" i="3"/>
  <c r="J165" i="3"/>
  <c r="J566" i="3"/>
  <c r="AG160" i="3"/>
  <c r="AG185" i="3"/>
  <c r="J183" i="3"/>
  <c r="AG112" i="3"/>
  <c r="J111" i="3"/>
  <c r="AG187" i="3"/>
  <c r="J186" i="3"/>
  <c r="AG172" i="3"/>
  <c r="J171" i="3"/>
  <c r="J170" i="3" s="1"/>
  <c r="AG115" i="3"/>
  <c r="J114" i="3"/>
  <c r="AG544" i="3"/>
  <c r="J548" i="3"/>
  <c r="J572" i="3"/>
  <c r="J107" i="3"/>
  <c r="J155" i="3"/>
  <c r="J154" i="3" s="1"/>
  <c r="J545" i="3"/>
  <c r="AG567" i="3"/>
  <c r="J92" i="3"/>
  <c r="J162" i="3"/>
  <c r="J585" i="3"/>
  <c r="AG586" i="3"/>
  <c r="AG583" i="3"/>
  <c r="J582" i="3"/>
  <c r="AG573" i="3"/>
  <c r="J562" i="3"/>
  <c r="J555" i="3"/>
  <c r="J551" i="3"/>
  <c r="AG550" i="3"/>
  <c r="AG541" i="3"/>
  <c r="J500" i="3"/>
  <c r="AG502" i="3"/>
  <c r="AG494" i="3"/>
  <c r="J493" i="3"/>
  <c r="J479" i="3"/>
  <c r="AG480" i="3"/>
  <c r="J466" i="3"/>
  <c r="J457" i="3"/>
  <c r="AG458" i="3"/>
  <c r="AG370" i="3"/>
  <c r="J327" i="3"/>
  <c r="AG328" i="3"/>
  <c r="J263" i="3"/>
  <c r="AG264" i="3"/>
  <c r="AG205" i="3"/>
  <c r="J195" i="3"/>
  <c r="AG196" i="3"/>
  <c r="J193" i="3"/>
  <c r="AG191" i="3"/>
  <c r="J189" i="3"/>
  <c r="J177" i="3"/>
  <c r="AG178" i="3"/>
  <c r="J174" i="3"/>
  <c r="J173" i="3" s="1"/>
  <c r="AG156" i="3"/>
  <c r="J146" i="3"/>
  <c r="AG147" i="3"/>
  <c r="J144" i="3"/>
  <c r="J143" i="3" s="1"/>
  <c r="AG139" i="3"/>
  <c r="J138" i="3"/>
  <c r="AG131" i="3"/>
  <c r="AG125" i="3"/>
  <c r="J124" i="3"/>
  <c r="J123" i="3" s="1"/>
  <c r="J118" i="3"/>
  <c r="J104" i="3"/>
  <c r="AG94" i="3"/>
  <c r="J89" i="3"/>
  <c r="J40" i="3"/>
  <c r="AG37" i="3"/>
  <c r="J19" i="3"/>
  <c r="AG20" i="3"/>
  <c r="L175" i="5"/>
  <c r="L176" i="5"/>
  <c r="L174" i="5"/>
  <c r="L183" i="5"/>
  <c r="L182" i="5"/>
  <c r="L165" i="5"/>
  <c r="L166" i="5"/>
  <c r="L167" i="5"/>
  <c r="L168" i="5"/>
  <c r="L164" i="5"/>
  <c r="L157" i="5"/>
  <c r="L158" i="5"/>
  <c r="L156" i="5"/>
  <c r="L141" i="5"/>
  <c r="L142" i="5"/>
  <c r="L140" i="5"/>
  <c r="L130" i="5"/>
  <c r="L131" i="5"/>
  <c r="L132" i="5"/>
  <c r="L133" i="5"/>
  <c r="L134" i="5"/>
  <c r="L129" i="5"/>
  <c r="L123" i="5"/>
  <c r="L122" i="5" s="1"/>
  <c r="H136" i="3" s="1"/>
  <c r="I136" i="3" s="1"/>
  <c r="J136" i="3" s="1"/>
  <c r="AG136" i="3" s="1"/>
  <c r="L107" i="5"/>
  <c r="L108" i="5"/>
  <c r="L109" i="5"/>
  <c r="L110" i="5"/>
  <c r="L111" i="5"/>
  <c r="L112" i="5"/>
  <c r="L113" i="5"/>
  <c r="L114" i="5"/>
  <c r="L115" i="5"/>
  <c r="L116" i="5"/>
  <c r="L117" i="5"/>
  <c r="L106" i="5"/>
  <c r="L90" i="5"/>
  <c r="L91" i="5"/>
  <c r="L92" i="5"/>
  <c r="L93" i="5"/>
  <c r="L94" i="5"/>
  <c r="L95" i="5"/>
  <c r="L96" i="5"/>
  <c r="L97" i="5"/>
  <c r="L98" i="5"/>
  <c r="L99" i="5"/>
  <c r="L100" i="5"/>
  <c r="L89" i="5"/>
  <c r="L74" i="5"/>
  <c r="L75" i="5"/>
  <c r="L76" i="5"/>
  <c r="L77" i="5"/>
  <c r="L78" i="5"/>
  <c r="L79" i="5"/>
  <c r="L80" i="5"/>
  <c r="L81" i="5"/>
  <c r="L82" i="5"/>
  <c r="L83" i="5"/>
  <c r="L73" i="5"/>
  <c r="J539" i="3" l="1"/>
  <c r="AF539" i="3" s="1"/>
  <c r="J478" i="3"/>
  <c r="E64" i="10" s="1"/>
  <c r="L139" i="5"/>
  <c r="H251" i="3" s="1"/>
  <c r="I251" i="3" s="1"/>
  <c r="J251" i="3" s="1"/>
  <c r="AG251" i="3" s="1"/>
  <c r="L173" i="5"/>
  <c r="H374" i="3" s="1"/>
  <c r="I374" i="3" s="1"/>
  <c r="J374" i="3" s="1"/>
  <c r="AG374" i="3" s="1"/>
  <c r="L155" i="5"/>
  <c r="H261" i="3" s="1"/>
  <c r="I261" i="3" s="1"/>
  <c r="J261" i="3" s="1"/>
  <c r="AG261" i="3" s="1"/>
  <c r="L181" i="5"/>
  <c r="H536" i="3" s="1"/>
  <c r="I536" i="3" s="1"/>
  <c r="J536" i="3" s="1"/>
  <c r="AG536" i="3" s="1"/>
  <c r="J106" i="3"/>
  <c r="AF106" i="3" s="1"/>
  <c r="J130" i="3"/>
  <c r="J129" i="3" s="1"/>
  <c r="J122" i="3" s="1"/>
  <c r="J161" i="3"/>
  <c r="AF161" i="3" s="1"/>
  <c r="AF170" i="3"/>
  <c r="E43" i="10"/>
  <c r="M43" i="10" s="1"/>
  <c r="AF118" i="3"/>
  <c r="E31" i="10"/>
  <c r="AF173" i="3"/>
  <c r="E46" i="10"/>
  <c r="M46" i="10" s="1"/>
  <c r="J176" i="3"/>
  <c r="J547" i="3"/>
  <c r="AF500" i="3"/>
  <c r="E67" i="10"/>
  <c r="AF189" i="3"/>
  <c r="E52" i="10"/>
  <c r="AF40" i="3"/>
  <c r="E19" i="10"/>
  <c r="AF154" i="3"/>
  <c r="E37" i="10"/>
  <c r="L72" i="5"/>
  <c r="H100" i="3" s="1"/>
  <c r="I100" i="3" s="1"/>
  <c r="J100" i="3" s="1"/>
  <c r="L163" i="5"/>
  <c r="H320" i="3" s="1"/>
  <c r="I320" i="3" s="1"/>
  <c r="J320" i="3" s="1"/>
  <c r="L105" i="5"/>
  <c r="H102" i="3" s="1"/>
  <c r="I102" i="3" s="1"/>
  <c r="J102" i="3" s="1"/>
  <c r="AG102" i="3" s="1"/>
  <c r="L88" i="5"/>
  <c r="H101" i="3" s="1"/>
  <c r="I101" i="3" s="1"/>
  <c r="J101" i="3" s="1"/>
  <c r="AG101" i="3" s="1"/>
  <c r="L128" i="5"/>
  <c r="H218" i="3" s="1"/>
  <c r="I218" i="3" s="1"/>
  <c r="J218" i="3" s="1"/>
  <c r="J64" i="10" l="1"/>
  <c r="K64" i="10"/>
  <c r="I64" i="10"/>
  <c r="M67" i="10"/>
  <c r="L67" i="10"/>
  <c r="K31" i="10"/>
  <c r="J31" i="10"/>
  <c r="G31" i="10"/>
  <c r="G19" i="10"/>
  <c r="F19" i="10"/>
  <c r="M52" i="10"/>
  <c r="L52" i="10"/>
  <c r="E28" i="10"/>
  <c r="L37" i="10"/>
  <c r="K37" i="10"/>
  <c r="AF478" i="3"/>
  <c r="E73" i="10"/>
  <c r="O73" i="10" s="1"/>
  <c r="J221" i="3"/>
  <c r="J526" i="3"/>
  <c r="J369" i="3"/>
  <c r="J368" i="3" s="1"/>
  <c r="E61" i="10" s="1"/>
  <c r="E40" i="10"/>
  <c r="AF176" i="3"/>
  <c r="E49" i="10"/>
  <c r="AG218" i="3"/>
  <c r="J204" i="3"/>
  <c r="J192" i="3" s="1"/>
  <c r="AF122" i="3"/>
  <c r="E34" i="10"/>
  <c r="AG100" i="3"/>
  <c r="J99" i="3"/>
  <c r="J91" i="3" s="1"/>
  <c r="AF547" i="3"/>
  <c r="E76" i="10"/>
  <c r="AG320" i="3"/>
  <c r="J309" i="3"/>
  <c r="L66" i="5"/>
  <c r="L67" i="5"/>
  <c r="L65" i="5"/>
  <c r="L58" i="5"/>
  <c r="L59" i="5"/>
  <c r="L57" i="5"/>
  <c r="L50" i="5"/>
  <c r="L51" i="5"/>
  <c r="L49" i="5"/>
  <c r="L39" i="5"/>
  <c r="L40" i="5"/>
  <c r="L41" i="5"/>
  <c r="L42" i="5"/>
  <c r="L43" i="5"/>
  <c r="L38" i="5"/>
  <c r="L28" i="5"/>
  <c r="L29" i="5"/>
  <c r="L30" i="5"/>
  <c r="L31" i="5"/>
  <c r="L32" i="5"/>
  <c r="L27" i="5"/>
  <c r="L21" i="5"/>
  <c r="L20" i="5"/>
  <c r="M76" i="10" l="1"/>
  <c r="J76" i="10"/>
  <c r="O76" i="10"/>
  <c r="F76" i="10"/>
  <c r="L76" i="10"/>
  <c r="N76" i="10"/>
  <c r="K76" i="10"/>
  <c r="H61" i="10"/>
  <c r="J61" i="10"/>
  <c r="K61" i="10"/>
  <c r="M61" i="10"/>
  <c r="L61" i="10"/>
  <c r="I61" i="10"/>
  <c r="O49" i="10"/>
  <c r="N49" i="10"/>
  <c r="M49" i="10"/>
  <c r="J40" i="10"/>
  <c r="K40" i="10"/>
  <c r="M40" i="10"/>
  <c r="L40" i="10"/>
  <c r="I28" i="10"/>
  <c r="J28" i="10"/>
  <c r="N34" i="10"/>
  <c r="M34" i="10"/>
  <c r="L34" i="10"/>
  <c r="AF526" i="3"/>
  <c r="L56" i="5"/>
  <c r="H85" i="3" s="1"/>
  <c r="I85" i="3" s="1"/>
  <c r="J85" i="3" s="1"/>
  <c r="AG85" i="3" s="1"/>
  <c r="E70" i="10"/>
  <c r="J220" i="3"/>
  <c r="AF220" i="3" s="1"/>
  <c r="AF368" i="3"/>
  <c r="L26" i="5"/>
  <c r="H64" i="3" s="1"/>
  <c r="I64" i="3" s="1"/>
  <c r="J64" i="3" s="1"/>
  <c r="L19" i="5"/>
  <c r="H39" i="3" s="1"/>
  <c r="I39" i="3" s="1"/>
  <c r="J39" i="3" s="1"/>
  <c r="AG39" i="3" s="1"/>
  <c r="L64" i="5"/>
  <c r="H86" i="3" s="1"/>
  <c r="I86" i="3" s="1"/>
  <c r="J86" i="3" s="1"/>
  <c r="AG86" i="3" s="1"/>
  <c r="AF192" i="3"/>
  <c r="E55" i="10"/>
  <c r="AF91" i="3"/>
  <c r="E25" i="10"/>
  <c r="L48" i="5"/>
  <c r="H84" i="3" s="1"/>
  <c r="I84" i="3" s="1"/>
  <c r="J84" i="3" s="1"/>
  <c r="L37" i="5"/>
  <c r="H82" i="3" s="1"/>
  <c r="I82" i="3" s="1"/>
  <c r="J82" i="3" s="1"/>
  <c r="E30" i="6"/>
  <c r="L70" i="10" l="1"/>
  <c r="K70" i="10"/>
  <c r="H25" i="10"/>
  <c r="G25" i="10"/>
  <c r="O25" i="10"/>
  <c r="N25" i="10"/>
  <c r="N55" i="10"/>
  <c r="M55" i="10"/>
  <c r="AG64" i="3"/>
  <c r="J38" i="3"/>
  <c r="J18" i="3" s="1"/>
  <c r="AF18" i="3" s="1"/>
  <c r="E58" i="10"/>
  <c r="H74" i="3"/>
  <c r="I74" i="3" s="1"/>
  <c r="J74" i="3" s="1"/>
  <c r="AG74" i="3" s="1"/>
  <c r="J58" i="3"/>
  <c r="AG84" i="3"/>
  <c r="AG82" i="3"/>
  <c r="J76" i="3"/>
  <c r="L12" i="5"/>
  <c r="B12" i="5"/>
  <c r="L11" i="5"/>
  <c r="L9" i="5"/>
  <c r="L8" i="5"/>
  <c r="G8" i="5"/>
  <c r="B8" i="5"/>
  <c r="J66" i="3" l="1"/>
  <c r="E16" i="10"/>
  <c r="M16" i="10" s="1"/>
  <c r="M78" i="10" s="1"/>
  <c r="K58" i="10"/>
  <c r="G58" i="10"/>
  <c r="I58" i="10"/>
  <c r="H58" i="10"/>
  <c r="J58" i="10"/>
  <c r="AG600" i="3"/>
  <c r="J57" i="3"/>
  <c r="AF57" i="3" s="1"/>
  <c r="AF600" i="3" s="1"/>
  <c r="B12" i="6"/>
  <c r="B12" i="2"/>
  <c r="F12" i="6"/>
  <c r="F11" i="6"/>
  <c r="B11" i="6"/>
  <c r="F9" i="6"/>
  <c r="F8" i="6"/>
  <c r="B8" i="6"/>
  <c r="E36" i="6"/>
  <c r="K12" i="3"/>
  <c r="B12" i="3"/>
  <c r="K11" i="3"/>
  <c r="K9" i="3"/>
  <c r="K8" i="3"/>
  <c r="B8" i="3"/>
  <c r="B51" i="2"/>
  <c r="B50" i="2"/>
  <c r="F12" i="2"/>
  <c r="F11" i="2"/>
  <c r="B11" i="2"/>
  <c r="B11" i="5" s="1"/>
  <c r="F9" i="2"/>
  <c r="F8" i="2"/>
  <c r="B8" i="2"/>
  <c r="B32" i="1"/>
  <c r="B31" i="1"/>
  <c r="B9" i="1"/>
  <c r="B9" i="10" s="1"/>
  <c r="N16" i="10" l="1"/>
  <c r="N78" i="10" s="1"/>
  <c r="G16" i="10"/>
  <c r="I16" i="10"/>
  <c r="F16" i="10"/>
  <c r="F78" i="10" s="1"/>
  <c r="F79" i="10" s="1"/>
  <c r="L16" i="10"/>
  <c r="L78" i="10" s="1"/>
  <c r="O16" i="10"/>
  <c r="O78" i="10" s="1"/>
  <c r="H16" i="10"/>
  <c r="J16" i="10"/>
  <c r="J78" i="10" s="1"/>
  <c r="K16" i="10"/>
  <c r="K78" i="10" s="1"/>
  <c r="J600" i="3"/>
  <c r="K364" i="3" s="1"/>
  <c r="E22" i="10"/>
  <c r="B9" i="5"/>
  <c r="C19" i="1"/>
  <c r="B9" i="6"/>
  <c r="B9" i="2"/>
  <c r="B11" i="3"/>
  <c r="B9" i="3"/>
  <c r="K483" i="3" l="1"/>
  <c r="K250" i="3"/>
  <c r="K181" i="3"/>
  <c r="K524" i="3"/>
  <c r="K482" i="3"/>
  <c r="K284" i="3"/>
  <c r="K116" i="3"/>
  <c r="K198" i="3"/>
  <c r="K322" i="3"/>
  <c r="K242" i="3"/>
  <c r="K55" i="3"/>
  <c r="K227" i="3"/>
  <c r="K449" i="3"/>
  <c r="K448" i="3"/>
  <c r="K426" i="3"/>
  <c r="K588" i="3"/>
  <c r="K317" i="3"/>
  <c r="K121" i="3"/>
  <c r="K197" i="3"/>
  <c r="K199" i="3"/>
  <c r="K310" i="3"/>
  <c r="K217" i="3"/>
  <c r="K257" i="3"/>
  <c r="K496" i="3"/>
  <c r="K432" i="3"/>
  <c r="K385" i="3"/>
  <c r="K237" i="3"/>
  <c r="K332" i="3"/>
  <c r="K408" i="3"/>
  <c r="K63" i="3"/>
  <c r="K452" i="3"/>
  <c r="K456" i="3"/>
  <c r="K591" i="3"/>
  <c r="K375" i="3"/>
  <c r="K359" i="3"/>
  <c r="K349" i="3"/>
  <c r="K112" i="3"/>
  <c r="K223" i="3"/>
  <c r="K315" i="3"/>
  <c r="K136" i="3"/>
  <c r="K382" i="3"/>
  <c r="K191" i="3"/>
  <c r="K109" i="3"/>
  <c r="K134" i="3"/>
  <c r="K110" i="3"/>
  <c r="K480" i="3"/>
  <c r="K166" i="3"/>
  <c r="K113" i="3"/>
  <c r="K402" i="3"/>
  <c r="K290" i="3"/>
  <c r="K469" i="3"/>
  <c r="K484" i="3"/>
  <c r="K531" i="3"/>
  <c r="K59" i="3"/>
  <c r="K188" i="3"/>
  <c r="K313" i="3"/>
  <c r="K399" i="3"/>
  <c r="K596" i="3"/>
  <c r="K378" i="3"/>
  <c r="K570" i="3"/>
  <c r="K323" i="3"/>
  <c r="K296" i="3"/>
  <c r="K343" i="3"/>
  <c r="K167" i="3"/>
  <c r="K381" i="3"/>
  <c r="K264" i="3"/>
  <c r="K292" i="3"/>
  <c r="K487" i="3"/>
  <c r="K528" i="3"/>
  <c r="K442" i="3"/>
  <c r="K266" i="3"/>
  <c r="K282" i="3"/>
  <c r="K231" i="3"/>
  <c r="K62" i="3"/>
  <c r="K328" i="3"/>
  <c r="K286" i="3"/>
  <c r="K518" i="3"/>
  <c r="K427" i="3"/>
  <c r="K490" i="3"/>
  <c r="K353" i="3"/>
  <c r="K534" i="3"/>
  <c r="K325" i="3"/>
  <c r="K169" i="3"/>
  <c r="K98" i="3"/>
  <c r="K75" i="3"/>
  <c r="K429" i="3"/>
  <c r="K151" i="3"/>
  <c r="K49" i="3"/>
  <c r="K329" i="3"/>
  <c r="K495" i="3"/>
  <c r="K150" i="3"/>
  <c r="K251" i="3"/>
  <c r="K397" i="3"/>
  <c r="K334" i="3"/>
  <c r="K580" i="3"/>
  <c r="K492" i="3"/>
  <c r="K35" i="3"/>
  <c r="K30" i="3"/>
  <c r="K29" i="3"/>
  <c r="K182" i="3"/>
  <c r="K304" i="3"/>
  <c r="K422" i="3"/>
  <c r="K417" i="3"/>
  <c r="K527" i="3"/>
  <c r="K28" i="3"/>
  <c r="K447" i="3"/>
  <c r="K128" i="3"/>
  <c r="K194" i="3"/>
  <c r="K147" i="3"/>
  <c r="K274" i="3"/>
  <c r="K44" i="3"/>
  <c r="K248" i="3"/>
  <c r="K254" i="3"/>
  <c r="K579" i="3"/>
  <c r="K542" i="3"/>
  <c r="K301" i="3"/>
  <c r="K148" i="3"/>
  <c r="K39" i="3"/>
  <c r="K47" i="3"/>
  <c r="K253" i="3"/>
  <c r="K43" i="3"/>
  <c r="K371" i="3"/>
  <c r="K267" i="3"/>
  <c r="K455" i="3"/>
  <c r="K61" i="3"/>
  <c r="K139" i="3"/>
  <c r="K22" i="3"/>
  <c r="K246" i="3"/>
  <c r="K416" i="3"/>
  <c r="K502" i="3"/>
  <c r="K145" i="3"/>
  <c r="K318" i="3"/>
  <c r="K557" i="3"/>
  <c r="K283" i="3"/>
  <c r="K319" i="3"/>
  <c r="K465" i="3"/>
  <c r="K297" i="3"/>
  <c r="K366" i="3"/>
  <c r="K486" i="3"/>
  <c r="K302" i="3"/>
  <c r="K532" i="3"/>
  <c r="K440" i="3"/>
  <c r="K398" i="3"/>
  <c r="K294" i="3"/>
  <c r="K583" i="3"/>
  <c r="K459" i="3"/>
  <c r="K216" i="3"/>
  <c r="K269" i="3"/>
  <c r="K501" i="3"/>
  <c r="K517" i="3"/>
  <c r="K218" i="3"/>
  <c r="K421" i="3"/>
  <c r="K277" i="3"/>
  <c r="K341" i="3"/>
  <c r="K344" i="3"/>
  <c r="K45" i="3"/>
  <c r="K446" i="3"/>
  <c r="K589" i="3"/>
  <c r="K326" i="3"/>
  <c r="K384" i="3"/>
  <c r="K411" i="3"/>
  <c r="K234" i="3"/>
  <c r="K569" i="3"/>
  <c r="K208" i="3"/>
  <c r="K425" i="3"/>
  <c r="K355" i="3"/>
  <c r="K229" i="3"/>
  <c r="K260" i="3"/>
  <c r="K320" i="3"/>
  <c r="K157" i="3"/>
  <c r="K521" i="3"/>
  <c r="K213" i="3"/>
  <c r="K394" i="3"/>
  <c r="K54" i="3"/>
  <c r="K105" i="3"/>
  <c r="K312" i="3"/>
  <c r="K164" i="3"/>
  <c r="K69" i="3"/>
  <c r="K530" i="3"/>
  <c r="K65" i="3"/>
  <c r="K77" i="3"/>
  <c r="K489" i="3"/>
  <c r="K386" i="3"/>
  <c r="K230" i="3"/>
  <c r="K79" i="3"/>
  <c r="K127" i="3"/>
  <c r="K236" i="3"/>
  <c r="K233" i="3"/>
  <c r="K255" i="3"/>
  <c r="K498" i="3"/>
  <c r="K70" i="3"/>
  <c r="K473" i="3"/>
  <c r="K187" i="3"/>
  <c r="K71" i="3"/>
  <c r="K529" i="3"/>
  <c r="K141" i="3"/>
  <c r="K558" i="3"/>
  <c r="K345" i="3"/>
  <c r="K354" i="3"/>
  <c r="K149" i="3"/>
  <c r="K424" i="3"/>
  <c r="K464" i="3"/>
  <c r="K135" i="3"/>
  <c r="K275" i="3"/>
  <c r="K491" i="3"/>
  <c r="K383" i="3"/>
  <c r="K433" i="3"/>
  <c r="K86" i="3"/>
  <c r="K510" i="3"/>
  <c r="K56" i="3"/>
  <c r="E36" i="2" a="1"/>
  <c r="E36" i="2" s="1"/>
  <c r="K298" i="3"/>
  <c r="K592" i="3"/>
  <c r="K196" i="3"/>
  <c r="K471" i="3"/>
  <c r="K305" i="3"/>
  <c r="K252" i="3"/>
  <c r="K211" i="3"/>
  <c r="K434" i="3"/>
  <c r="K256" i="3"/>
  <c r="K423" i="3"/>
  <c r="K314" i="3"/>
  <c r="K330" i="3"/>
  <c r="K342" i="3"/>
  <c r="K519" i="3"/>
  <c r="K185" i="3"/>
  <c r="K560" i="3"/>
  <c r="K573" i="3"/>
  <c r="K288" i="3"/>
  <c r="K214" i="3"/>
  <c r="K409" i="3"/>
  <c r="K351" i="3"/>
  <c r="K513" i="3"/>
  <c r="K350" i="3"/>
  <c r="K439" i="3"/>
  <c r="K387" i="3"/>
  <c r="K42" i="3"/>
  <c r="K405" i="3"/>
  <c r="K396" i="3"/>
  <c r="K374" i="3"/>
  <c r="K276" i="3"/>
  <c r="K81" i="3"/>
  <c r="K463" i="3"/>
  <c r="K235" i="3"/>
  <c r="K550" i="3"/>
  <c r="K380" i="3"/>
  <c r="K299" i="3"/>
  <c r="K451" i="3"/>
  <c r="K21" i="3"/>
  <c r="K241" i="3"/>
  <c r="K339" i="3"/>
  <c r="K226" i="3"/>
  <c r="K597" i="3"/>
  <c r="K201" i="3"/>
  <c r="K303" i="3"/>
  <c r="K265" i="3"/>
  <c r="K32" i="3"/>
  <c r="K391" i="3"/>
  <c r="K362" i="3"/>
  <c r="K120" i="3"/>
  <c r="K90" i="3"/>
  <c r="K97" i="3"/>
  <c r="K365" i="3"/>
  <c r="K505" i="3"/>
  <c r="K100" i="3"/>
  <c r="K311" i="3"/>
  <c r="K156" i="3"/>
  <c r="K508" i="3"/>
  <c r="K210" i="3"/>
  <c r="K244" i="3"/>
  <c r="K415" i="3"/>
  <c r="K533" i="3"/>
  <c r="K401" i="3"/>
  <c r="K476" i="3"/>
  <c r="K453" i="3"/>
  <c r="K509" i="3"/>
  <c r="K219" i="3"/>
  <c r="K281" i="3"/>
  <c r="K507" i="3"/>
  <c r="K48" i="3"/>
  <c r="K587" i="3"/>
  <c r="K594" i="3"/>
  <c r="K224" i="3"/>
  <c r="K376" i="3"/>
  <c r="K561" i="3"/>
  <c r="K27" i="3"/>
  <c r="K474" i="3"/>
  <c r="K93" i="3"/>
  <c r="K280" i="3"/>
  <c r="K337" i="3"/>
  <c r="K563" i="3"/>
  <c r="K206" i="3"/>
  <c r="K574" i="3"/>
  <c r="K262" i="3"/>
  <c r="K578" i="3"/>
  <c r="K46" i="3"/>
  <c r="K324" i="3"/>
  <c r="K361" i="3"/>
  <c r="K300" i="3"/>
  <c r="K272" i="3"/>
  <c r="K477" i="3"/>
  <c r="K190" i="3"/>
  <c r="K34" i="3"/>
  <c r="K308" i="3"/>
  <c r="K395" i="3"/>
  <c r="K468" i="3"/>
  <c r="K249" i="3"/>
  <c r="K393" i="3"/>
  <c r="K544" i="3"/>
  <c r="K565" i="3"/>
  <c r="K599" i="3"/>
  <c r="K202" i="3"/>
  <c r="K516" i="3"/>
  <c r="K94" i="3"/>
  <c r="K460" i="3"/>
  <c r="K41" i="3"/>
  <c r="K261" i="3"/>
  <c r="K247" i="3"/>
  <c r="K84" i="3"/>
  <c r="K485" i="3"/>
  <c r="K379" i="3"/>
  <c r="K347" i="3"/>
  <c r="K407" i="3"/>
  <c r="K450" i="3"/>
  <c r="K331" i="3"/>
  <c r="K78" i="3"/>
  <c r="K172" i="3"/>
  <c r="K88" i="3"/>
  <c r="K51" i="3"/>
  <c r="K549" i="3"/>
  <c r="K307" i="3"/>
  <c r="K389" i="3"/>
  <c r="K215" i="3"/>
  <c r="K133" i="3"/>
  <c r="K414" i="3"/>
  <c r="K352" i="3"/>
  <c r="K316" i="3"/>
  <c r="K356" i="3"/>
  <c r="K295" i="3"/>
  <c r="K541" i="3"/>
  <c r="K207" i="3"/>
  <c r="K475" i="3"/>
  <c r="K515" i="3"/>
  <c r="K388" i="3"/>
  <c r="K436" i="3"/>
  <c r="K403" i="3"/>
  <c r="K584" i="3"/>
  <c r="K522" i="3"/>
  <c r="K512" i="3"/>
  <c r="K64" i="3"/>
  <c r="K525" i="3"/>
  <c r="K536" i="3"/>
  <c r="K593" i="3"/>
  <c r="K497" i="3"/>
  <c r="K438" i="3"/>
  <c r="K445" i="3"/>
  <c r="K205" i="3"/>
  <c r="K180" i="3"/>
  <c r="K80" i="3"/>
  <c r="K370" i="3"/>
  <c r="K467" i="3"/>
  <c r="K239" i="3"/>
  <c r="K87" i="3"/>
  <c r="K420" i="3"/>
  <c r="K132" i="3"/>
  <c r="K418" i="3"/>
  <c r="K340" i="3"/>
  <c r="K338" i="3"/>
  <c r="K553" i="3"/>
  <c r="K137" i="3"/>
  <c r="K152" i="3"/>
  <c r="K406" i="3"/>
  <c r="K175" i="3"/>
  <c r="K103" i="3"/>
  <c r="K37" i="3"/>
  <c r="K153" i="3"/>
  <c r="K504" i="3"/>
  <c r="K404" i="3"/>
  <c r="K270" i="3"/>
  <c r="K511" i="3"/>
  <c r="K74" i="3"/>
  <c r="K243" i="3"/>
  <c r="K25" i="3"/>
  <c r="K503" i="3"/>
  <c r="K556" i="3"/>
  <c r="K348" i="3"/>
  <c r="K160" i="3"/>
  <c r="K552" i="3"/>
  <c r="K225" i="3"/>
  <c r="K441" i="3"/>
  <c r="K430" i="3"/>
  <c r="K400" i="3"/>
  <c r="K470" i="3"/>
  <c r="K581" i="3"/>
  <c r="K595" i="3"/>
  <c r="K346" i="3"/>
  <c r="K590" i="3"/>
  <c r="K245" i="3"/>
  <c r="K232" i="3"/>
  <c r="K472" i="3"/>
  <c r="K279" i="3"/>
  <c r="K125" i="3"/>
  <c r="K575" i="3"/>
  <c r="K50" i="3"/>
  <c r="K390" i="3"/>
  <c r="K413" i="3"/>
  <c r="K567" i="3"/>
  <c r="K568" i="3"/>
  <c r="K458" i="3"/>
  <c r="K431" i="3"/>
  <c r="K52" i="3"/>
  <c r="K212" i="3"/>
  <c r="K410" i="3"/>
  <c r="K131" i="3"/>
  <c r="K494" i="3"/>
  <c r="K392" i="3"/>
  <c r="K373" i="3"/>
  <c r="K24" i="3"/>
  <c r="K158" i="3"/>
  <c r="K278" i="3"/>
  <c r="K499" i="3"/>
  <c r="K126" i="3"/>
  <c r="K444" i="3"/>
  <c r="K259" i="3"/>
  <c r="K73" i="3"/>
  <c r="K26" i="3"/>
  <c r="K289" i="3"/>
  <c r="K60" i="3"/>
  <c r="K481" i="3"/>
  <c r="K559" i="3"/>
  <c r="K184" i="3"/>
  <c r="K488" i="3"/>
  <c r="K222" i="3"/>
  <c r="K228" i="3"/>
  <c r="K377" i="3"/>
  <c r="K240" i="3"/>
  <c r="K200" i="3"/>
  <c r="K238" i="3"/>
  <c r="K367" i="3"/>
  <c r="K506" i="3"/>
  <c r="K273" i="3"/>
  <c r="K564" i="3"/>
  <c r="K268" i="3"/>
  <c r="K82" i="3"/>
  <c r="K514" i="3"/>
  <c r="K258" i="3"/>
  <c r="K117" i="3"/>
  <c r="K20" i="3"/>
  <c r="K462" i="3"/>
  <c r="K163" i="3"/>
  <c r="K454" i="3"/>
  <c r="K179" i="3"/>
  <c r="K321" i="3"/>
  <c r="K96" i="3"/>
  <c r="K428" i="3"/>
  <c r="K23" i="3"/>
  <c r="K178" i="3"/>
  <c r="K115" i="3"/>
  <c r="K140" i="3"/>
  <c r="K546" i="3"/>
  <c r="K53" i="3"/>
  <c r="K576" i="3"/>
  <c r="K535" i="3"/>
  <c r="K419" i="3"/>
  <c r="K333" i="3"/>
  <c r="K101" i="3"/>
  <c r="K108" i="3"/>
  <c r="K577" i="3"/>
  <c r="K306" i="3"/>
  <c r="K85" i="3"/>
  <c r="K119" i="3"/>
  <c r="K95" i="3"/>
  <c r="K31" i="3"/>
  <c r="K571" i="3"/>
  <c r="K523" i="3"/>
  <c r="K461" i="3"/>
  <c r="K83" i="3"/>
  <c r="K209" i="3"/>
  <c r="K102" i="3"/>
  <c r="K598" i="3"/>
  <c r="K291" i="3"/>
  <c r="K335" i="3"/>
  <c r="K412" i="3"/>
  <c r="K586" i="3"/>
  <c r="K443" i="3"/>
  <c r="K285" i="3"/>
  <c r="K67" i="3"/>
  <c r="K358" i="3"/>
  <c r="K554" i="3"/>
  <c r="K538" i="3"/>
  <c r="K360" i="3"/>
  <c r="K336" i="3"/>
  <c r="K372" i="3"/>
  <c r="K203" i="3"/>
  <c r="K363" i="3"/>
  <c r="K142" i="3"/>
  <c r="K435" i="3"/>
  <c r="K68" i="3"/>
  <c r="K357" i="3"/>
  <c r="K520" i="3"/>
  <c r="K537" i="3"/>
  <c r="K293" i="3"/>
  <c r="K72" i="3"/>
  <c r="K271" i="3"/>
  <c r="K437" i="3"/>
  <c r="K287" i="3"/>
  <c r="E78" i="10"/>
  <c r="E20" i="10" s="1"/>
  <c r="I22" i="10"/>
  <c r="I78" i="10" s="1"/>
  <c r="H22" i="10"/>
  <c r="H78" i="10" s="1"/>
  <c r="G22" i="10"/>
  <c r="G78" i="10" s="1"/>
  <c r="C14" i="10" a="1"/>
  <c r="C14" i="10" s="1"/>
  <c r="C50" i="10" a="1"/>
  <c r="C50" i="10" s="1"/>
  <c r="C38" i="10" a="1"/>
  <c r="C38" i="10" s="1"/>
  <c r="C62" i="10" a="1"/>
  <c r="C62" i="10" s="1"/>
  <c r="C44" i="10" a="1"/>
  <c r="C44" i="10" s="1"/>
  <c r="C53" i="10" a="1"/>
  <c r="C53" i="10" s="1"/>
  <c r="C47" i="10" a="1"/>
  <c r="C47" i="10" s="1"/>
  <c r="C32" i="10" a="1"/>
  <c r="C32" i="10" s="1"/>
  <c r="C68" i="10" a="1"/>
  <c r="C68" i="10" s="1"/>
  <c r="C74" i="10" a="1"/>
  <c r="C74" i="10" s="1"/>
  <c r="C23" i="10" a="1"/>
  <c r="C23" i="10" s="1"/>
  <c r="C71" i="10" a="1"/>
  <c r="C71" i="10" s="1"/>
  <c r="C56" i="10" a="1"/>
  <c r="C56" i="10" s="1"/>
  <c r="C17" i="10" a="1"/>
  <c r="C17" i="10" s="1"/>
  <c r="C29" i="10" a="1"/>
  <c r="C29" i="10" s="1"/>
  <c r="C26" i="10" a="1"/>
  <c r="C26" i="10" s="1"/>
  <c r="C35" i="10" a="1"/>
  <c r="C35" i="10" s="1"/>
  <c r="C41" i="10" a="1"/>
  <c r="C41" i="10" s="1"/>
  <c r="C20" i="10" a="1"/>
  <c r="C20" i="10" s="1"/>
  <c r="C59" i="10" a="1"/>
  <c r="C59" i="10" s="1"/>
  <c r="C65" i="10" a="1"/>
  <c r="C65" i="10" s="1"/>
  <c r="D9" i="6"/>
  <c r="D9" i="2"/>
  <c r="G9" i="5" s="1"/>
  <c r="E35" i="2" a="1"/>
  <c r="E35" i="2" s="1"/>
  <c r="E34" i="2" a="1"/>
  <c r="E34" i="2" s="1"/>
  <c r="C37" i="2" a="1"/>
  <c r="C37" i="2" s="1"/>
  <c r="C29" i="2" a="1"/>
  <c r="C29" i="2" s="1"/>
  <c r="E27" i="2" a="1"/>
  <c r="E27" i="2" s="1"/>
  <c r="C21" i="2" a="1"/>
  <c r="C21" i="2" s="1"/>
  <c r="E19" i="2" a="1"/>
  <c r="E19" i="2" s="1"/>
  <c r="E26" i="2" a="1"/>
  <c r="E26" i="2" s="1"/>
  <c r="C32" i="2" a="1"/>
  <c r="C32" i="2" s="1"/>
  <c r="E30" i="2" a="1"/>
  <c r="E30" i="2" s="1"/>
  <c r="C24" i="2" a="1"/>
  <c r="C24" i="2" s="1"/>
  <c r="E22" i="2" a="1"/>
  <c r="E22" i="2" s="1"/>
  <c r="C35" i="2" a="1"/>
  <c r="C35" i="2" s="1"/>
  <c r="E33" i="2" a="1"/>
  <c r="E33" i="2" s="1"/>
  <c r="C27" i="2" a="1"/>
  <c r="C27" i="2" s="1"/>
  <c r="E25" i="2" a="1"/>
  <c r="E25" i="2" s="1"/>
  <c r="C19" i="2" a="1"/>
  <c r="C19" i="2" s="1"/>
  <c r="E17" i="2" a="1"/>
  <c r="E17" i="2" s="1"/>
  <c r="C20" i="2" a="1"/>
  <c r="C20" i="2" s="1"/>
  <c r="C30" i="2" a="1"/>
  <c r="C30" i="2" s="1"/>
  <c r="E28" i="2" a="1"/>
  <c r="E28" i="2" s="1"/>
  <c r="C22" i="2" a="1"/>
  <c r="C22" i="2" s="1"/>
  <c r="E20" i="2" a="1"/>
  <c r="E20" i="2" s="1"/>
  <c r="C33" i="2" a="1"/>
  <c r="C33" i="2" s="1"/>
  <c r="E31" i="2" a="1"/>
  <c r="E31" i="2" s="1"/>
  <c r="C25" i="2" a="1"/>
  <c r="C25" i="2" s="1"/>
  <c r="E23" i="2" a="1"/>
  <c r="E23" i="2" s="1"/>
  <c r="C17" i="2" a="1"/>
  <c r="C17" i="2" s="1"/>
  <c r="E18" i="2" a="1"/>
  <c r="E18" i="2" s="1"/>
  <c r="C36" i="2" a="1"/>
  <c r="C36" i="2" s="1"/>
  <c r="C28" i="2" a="1"/>
  <c r="C28" i="2" s="1"/>
  <c r="E37" i="2" a="1"/>
  <c r="E37" i="2" s="1"/>
  <c r="C31" i="2" a="1"/>
  <c r="C31" i="2" s="1"/>
  <c r="E29" i="2" a="1"/>
  <c r="E29" i="2" s="1"/>
  <c r="C23" i="2" a="1"/>
  <c r="C23" i="2" s="1"/>
  <c r="E21" i="2" a="1"/>
  <c r="E21" i="2" s="1"/>
  <c r="C34" i="2" a="1"/>
  <c r="C34" i="2" s="1"/>
  <c r="E32" i="2" a="1"/>
  <c r="E32" i="2" s="1"/>
  <c r="C26" i="2" a="1"/>
  <c r="C26" i="2" s="1"/>
  <c r="E24" i="2" a="1"/>
  <c r="E24" i="2" s="1"/>
  <c r="C18" i="2" a="1"/>
  <c r="C18" i="2" s="1"/>
  <c r="H81" i="10" l="1"/>
  <c r="J81" i="10"/>
  <c r="G81" i="10"/>
  <c r="K600" i="3"/>
  <c r="I81" i="10"/>
  <c r="G79" i="10"/>
  <c r="H79" i="10" s="1"/>
  <c r="I79" i="10" s="1"/>
  <c r="J79" i="10" s="1"/>
  <c r="K79" i="10" s="1"/>
  <c r="L79" i="10" s="1"/>
  <c r="M79" i="10" s="1"/>
  <c r="N79" i="10" s="1"/>
  <c r="O79" i="10" s="1"/>
  <c r="E14" i="10"/>
  <c r="E62" i="10"/>
  <c r="E47" i="10"/>
  <c r="E35" i="10"/>
  <c r="E41" i="10"/>
  <c r="E50" i="10"/>
  <c r="E29" i="10"/>
  <c r="E71" i="10"/>
  <c r="E26" i="10"/>
  <c r="E65" i="10"/>
  <c r="E53" i="10"/>
  <c r="M81" i="10"/>
  <c r="E38" i="10"/>
  <c r="L81" i="10"/>
  <c r="E23" i="10"/>
  <c r="E59" i="10"/>
  <c r="E56" i="10"/>
  <c r="O81" i="10"/>
  <c r="E44" i="10"/>
  <c r="N81" i="10"/>
  <c r="E68" i="10"/>
  <c r="E17" i="10"/>
  <c r="E32" i="10"/>
  <c r="E74" i="10"/>
  <c r="F81" i="10"/>
  <c r="F82" i="10" s="1"/>
  <c r="K81" i="10"/>
  <c r="E39" i="2"/>
  <c r="G82" i="10" l="1"/>
  <c r="H82" i="10" s="1"/>
  <c r="I82" i="10" s="1"/>
  <c r="J82" i="10" s="1"/>
  <c r="K82" i="10" s="1"/>
  <c r="L82" i="10" s="1"/>
  <c r="M82" i="10" s="1"/>
  <c r="N82" i="10" s="1"/>
  <c r="O82" i="10" s="1"/>
  <c r="F25" i="2"/>
  <c r="F29" i="2"/>
  <c r="F33" i="2"/>
  <c r="F34" i="2"/>
  <c r="F28" i="2"/>
  <c r="F19" i="2"/>
  <c r="F30" i="2"/>
  <c r="F22" i="2"/>
  <c r="F21" i="2"/>
  <c r="F24" i="2"/>
  <c r="F17" i="2"/>
  <c r="F23" i="2"/>
  <c r="F37" i="2"/>
  <c r="F27" i="2"/>
  <c r="F26" i="2"/>
  <c r="F32" i="2"/>
  <c r="F20" i="2"/>
  <c r="F36" i="2"/>
  <c r="F35" i="2"/>
  <c r="F18" i="2"/>
  <c r="F31" i="2"/>
  <c r="F39" i="2" l="1"/>
</calcChain>
</file>

<file path=xl/sharedStrings.xml><?xml version="1.0" encoding="utf-8"?>
<sst xmlns="http://schemas.openxmlformats.org/spreadsheetml/2006/main" count="3786" uniqueCount="1790">
  <si>
    <t xml:space="preserve">DADOS GERAIS </t>
  </si>
  <si>
    <t>Bancos:</t>
  </si>
  <si>
    <t>Obra:</t>
  </si>
  <si>
    <t>Local:</t>
  </si>
  <si>
    <t>Região:</t>
  </si>
  <si>
    <t>SP</t>
  </si>
  <si>
    <t>Data Base:</t>
  </si>
  <si>
    <t>BDI Geral (%):</t>
  </si>
  <si>
    <t>Área construída (m²):</t>
  </si>
  <si>
    <t>Data:</t>
  </si>
  <si>
    <t>Revisão:</t>
  </si>
  <si>
    <t>Responsável Técnico pelo Orçamento:</t>
  </si>
  <si>
    <t>Thaís Ferreira Pellaquim</t>
  </si>
  <si>
    <t>Cargo Responsável Técnico:</t>
  </si>
  <si>
    <t>Engenheira Civil  - CREA MG 247749/D</t>
  </si>
  <si>
    <t>________________________________________________________________________________</t>
  </si>
  <si>
    <t>PLANILHA RESUMO</t>
  </si>
  <si>
    <t>BDI Geral: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</si>
  <si>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</si>
  <si>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</si>
  <si>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</si>
  <si>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</si>
  <si>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</si>
  <si>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</si>
  <si>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</si>
  <si>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</si>
  <si>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</si>
  <si>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</si>
  <si>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</si>
  <si>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</si>
  <si>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</si>
  <si>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</si>
  <si>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</si>
  <si>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</si>
  <si>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</si>
  <si>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</si>
  <si>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SINAPI</t>
  </si>
  <si>
    <t>m²</t>
  </si>
  <si>
    <t xml:space="preserve"> 1.3 </t>
  </si>
  <si>
    <t xml:space="preserve"> 95648 </t>
  </si>
  <si>
    <t>UN</t>
  </si>
  <si>
    <t xml:space="preserve"> 95673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</si>
  <si>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</si>
  <si>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</si>
  <si>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103689 </t>
  </si>
  <si>
    <t>FORNECIMENTO E INSTALAÇÃO DE PLACA DE OBRA COM CHAPA GALVANIZADA E ESTRUTURA DE MADEIRA. AF_03/2022_PS</t>
  </si>
  <si>
    <t xml:space="preserve"> 98459 </t>
  </si>
  <si>
    <t>SBC</t>
  </si>
  <si>
    <t>FUNDAÇÃO</t>
  </si>
  <si>
    <t xml:space="preserve"> 2.1 </t>
  </si>
  <si>
    <t xml:space="preserve"> 99059 </t>
  </si>
  <si>
    <t>M</t>
  </si>
  <si>
    <t xml:space="preserve"> 2.2 </t>
  </si>
  <si>
    <t xml:space="preserve"> 93358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</si>
  <si>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</si>
  <si>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</si>
  <si>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</si>
  <si>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</si>
  <si>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</si>
  <si>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</si>
  <si>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 xml:space="preserve"> 96543 </t>
  </si>
  <si>
    <t>KG</t>
  </si>
  <si>
    <t xml:space="preserve"> 2.7 </t>
  </si>
  <si>
    <t xml:space="preserve"> 2.8 </t>
  </si>
  <si>
    <t xml:space="preserve"> 96545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</si>
  <si>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</si>
  <si>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</si>
  <si>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</si>
  <si>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</si>
  <si>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</si>
  <si>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</si>
  <si>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</si>
  <si>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</si>
  <si>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</si>
  <si>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</si>
  <si>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</si>
  <si>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</si>
  <si>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</si>
  <si>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</si>
  <si>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</si>
  <si>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</si>
  <si>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</si>
  <si>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</si>
  <si>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</si>
  <si>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</si>
  <si>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</si>
  <si>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</si>
  <si>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</si>
  <si>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</si>
  <si>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</si>
  <si>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</si>
  <si>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</si>
  <si>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</si>
  <si>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</si>
  <si>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</si>
  <si>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</si>
  <si>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</si>
  <si>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</si>
  <si>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</si>
  <si>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</si>
  <si>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</si>
  <si>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</si>
  <si>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</si>
  <si>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</si>
  <si>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</si>
  <si>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</si>
  <si>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</si>
  <si>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</si>
  <si>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</si>
  <si>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</si>
  <si>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</si>
  <si>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</si>
  <si>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</si>
  <si>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</si>
  <si>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</si>
  <si>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</si>
  <si>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</si>
  <si>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</si>
  <si>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</si>
  <si>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</si>
  <si>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</si>
  <si>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</si>
  <si>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</si>
  <si>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</si>
  <si>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</si>
  <si>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</si>
  <si>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</si>
  <si>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</si>
  <si>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</si>
  <si>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</si>
  <si>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</si>
  <si>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</si>
  <si>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</si>
  <si>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</si>
  <si>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</si>
  <si>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</si>
  <si>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</si>
  <si>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</si>
  <si>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</si>
  <si>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</si>
  <si>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</si>
  <si>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Regularização de base para revest. de pisos com arg. traço t4, esp. média = 2,5cm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</si>
  <si>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</si>
  <si>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</si>
  <si>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</si>
  <si>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</si>
  <si>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</si>
  <si>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</si>
  <si>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</si>
  <si>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</si>
  <si>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</si>
  <si>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</si>
  <si>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</si>
  <si>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</si>
  <si>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</si>
  <si>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</si>
  <si>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</si>
  <si>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</si>
  <si>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</si>
  <si>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</si>
  <si>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</si>
  <si>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</si>
  <si>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</si>
  <si>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</si>
  <si>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</si>
  <si>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</si>
  <si>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</si>
  <si>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</si>
  <si>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</si>
  <si>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</si>
  <si>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</si>
  <si>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</si>
  <si>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</si>
  <si>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</si>
  <si>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</si>
  <si>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</si>
  <si>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</si>
  <si>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</si>
  <si>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</si>
  <si>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</si>
  <si>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</si>
  <si>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</si>
  <si>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</si>
  <si>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</si>
  <si>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</si>
  <si>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</si>
  <si>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</si>
  <si>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</si>
  <si>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</si>
  <si>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</si>
  <si>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</si>
  <si>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</si>
  <si>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</si>
  <si>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</si>
  <si>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</si>
  <si>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</si>
  <si>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</si>
  <si>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</si>
  <si>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</si>
  <si>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</si>
  <si>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</si>
  <si>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</si>
  <si>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</si>
  <si>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</si>
  <si>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</si>
  <si>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</si>
  <si>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</si>
  <si>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</si>
  <si>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</si>
  <si>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</si>
  <si>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</si>
  <si>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</si>
  <si>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</si>
  <si>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</si>
  <si>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078206 </t>
  </si>
  <si>
    <t>CABO DE COBRE NU MEIO DURO 7 FIOS 35mm2</t>
  </si>
  <si>
    <t xml:space="preserve"> 078212 </t>
  </si>
  <si>
    <t>CABO DE COBRE NU MEIO DURO 7 FIOS 50mm2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</si>
  <si>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</si>
  <si>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</si>
  <si>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</si>
  <si>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</si>
  <si>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</si>
  <si>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</si>
  <si>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</si>
  <si>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</si>
  <si>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</si>
  <si>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</si>
  <si>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</si>
  <si>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>Piso alta resistencia, colorido, e=10mm, aplicado com juntas, polido até o esmeril 400 e encerado</t>
  </si>
  <si>
    <t xml:space="preserve"> 11233 </t>
  </si>
  <si>
    <t>Rodapé alta resistência, h = 10 cm, meia-cana</t>
  </si>
  <si>
    <t>m</t>
  </si>
  <si>
    <t xml:space="preserve"> 11.1 </t>
  </si>
  <si>
    <t xml:space="preserve"> 12.1 </t>
  </si>
  <si>
    <t xml:space="preserve"> 12492 </t>
  </si>
  <si>
    <t>Tampo/bancada em granito branco siena, e=2cm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</si>
  <si>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</si>
  <si>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</si>
  <si>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</si>
  <si>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</si>
  <si>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</si>
  <si>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</si>
  <si>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</si>
  <si>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</si>
  <si>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</si>
  <si>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</si>
  <si>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</si>
  <si>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</si>
  <si>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</si>
  <si>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</si>
  <si>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</si>
  <si>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</si>
  <si>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 xml:space="preserve"> 86883 </t>
  </si>
  <si>
    <t>SIFÃO DO TIPO FLEXÍVEL EM PVC 1  X 1.1/2  - FORNECIMENTO E INSTALAÇÃO. AF_01/2020</t>
  </si>
  <si>
    <t xml:space="preserve"> 15.1 </t>
  </si>
  <si>
    <t xml:space="preserve"> 13113 </t>
  </si>
  <si>
    <t>Barra de apoio, reta, fixa, em aço inox, l=80cm, d=1 1/4", Jackwal ou similar</t>
  </si>
  <si>
    <t xml:space="preserve"> 15.2 </t>
  </si>
  <si>
    <t xml:space="preserve"> 13110 </t>
  </si>
  <si>
    <t>Barra de apoio, reta, fixa, em aço inox, l=40cm, d=1 1/4", Jackwal ou similar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</si>
  <si>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</si>
  <si>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</si>
  <si>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</si>
  <si>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</si>
  <si>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</si>
  <si>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</si>
  <si>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</si>
  <si>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</si>
  <si>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</si>
  <si>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</si>
  <si>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</si>
  <si>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</si>
  <si>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</si>
  <si>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</si>
  <si>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</si>
  <si>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</si>
  <si>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</si>
  <si>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</si>
  <si>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</si>
  <si>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</si>
  <si>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</si>
  <si>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</si>
  <si>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</si>
  <si>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</si>
  <si>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</si>
  <si>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</si>
  <si>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</si>
  <si>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</si>
  <si>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</si>
  <si>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</si>
  <si>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</si>
  <si>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</si>
  <si>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</si>
  <si>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</si>
  <si>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</si>
  <si>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</si>
  <si>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</si>
  <si>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>Limpeza/remoção de tintas em pisos e revestimentos</t>
  </si>
  <si>
    <t>EQUIPAMENTOS DE APOIO</t>
  </si>
  <si>
    <t xml:space="preserve"> CPU1926 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</si>
  <si>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</si>
  <si>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</si>
  <si>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</si>
  <si>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</si>
  <si>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</si>
  <si>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</si>
  <si>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</si>
  <si>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</si>
  <si>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</si>
  <si>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</si>
  <si>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</si>
  <si>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</si>
  <si>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MO sem LS =&gt;</t>
  </si>
  <si>
    <t>LS =&gt;</t>
  </si>
  <si>
    <t>MO com LS =&gt;</t>
  </si>
  <si>
    <t>Valor do BDI =&gt;</t>
  </si>
  <si>
    <t>Valor com BDI =&gt;</t>
  </si>
  <si>
    <t>FUES - FUNDAÇÕES E ESTRUTURAS</t>
  </si>
  <si>
    <t>INEL - INSTALAÇÃO ELÉTRICA/ELETRIFICAÇÃO E ILUMINAÇÃO EXTERNA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</si>
  <si>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</si>
  <si>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</si>
  <si>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</si>
  <si>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</si>
  <si>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</si>
  <si>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>PARE - PAREDES/PAINEIS</t>
  </si>
  <si>
    <t xml:space="preserve"> 91940 </t>
  </si>
  <si>
    <t>CAIXA RETANGULAR 4" X 2" MÉDIA (1,30 M DO PISO), PVC, INSTALADA EM PAREDE - FORNECIMENTO E INSTALAÇÃO. AF_03/2023</t>
  </si>
  <si>
    <t>CJ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</si>
  <si>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</si>
  <si>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</si>
  <si>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</si>
  <si>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</si>
  <si>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</si>
  <si>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</si>
  <si>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</si>
  <si>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</si>
  <si>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</si>
  <si>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</si>
  <si>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</si>
  <si>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</si>
  <si>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</si>
  <si>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</si>
  <si>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</si>
  <si>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</si>
  <si>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</si>
  <si>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</si>
  <si>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MES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</si>
  <si>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</si>
  <si>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</si>
  <si>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</si>
  <si>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</si>
  <si>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</si>
  <si>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</si>
  <si>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</si>
  <si>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</si>
  <si>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</si>
  <si>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</si>
  <si>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</si>
  <si>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</si>
  <si>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</si>
  <si>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</si>
  <si>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</si>
  <si>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</si>
  <si>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</si>
  <si>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</si>
  <si>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</si>
  <si>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</si>
  <si>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</si>
  <si>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h</t>
  </si>
  <si>
    <t>Mão de Obra</t>
  </si>
  <si>
    <t xml:space="preserve"> 00020078 </t>
  </si>
  <si>
    <t>PASTA LUBRIFICANTE PARA TUBOS E CONEXOES COM JUNTA ELASTICA, EMBALAGEM DE *400* GR (USO EM PVC, ACO, POLIETILENO E OUTROS)</t>
  </si>
  <si>
    <t xml:space="preserve"> B.01.000.010139 </t>
  </si>
  <si>
    <t xml:space="preserve"> 92022 </t>
  </si>
  <si>
    <t>INTERRUPTOR SIMPLES (1 MÓDULO) COM 1 TOMADA DE EMBUTIR 2P+T 10 A, SEM SUPORTE E SEM PLACA - FORNECIMENTO E INSTALAÇÃO. AF_03/2023</t>
  </si>
  <si>
    <t>ESQUADRIAS DE MADEIRA</t>
  </si>
  <si>
    <t xml:space="preserve"> 86879 </t>
  </si>
  <si>
    <t xml:space="preserve"> B.01.000.010146 </t>
  </si>
  <si>
    <t>ASTU - ASSENTAMENTO DE TUBOS E PECAS</t>
  </si>
  <si>
    <t xml:space="preserve"> 97063 </t>
  </si>
  <si>
    <t xml:space="preserve"> 00020193 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</si>
  <si>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</si>
  <si>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</si>
  <si>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</si>
  <si>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</si>
  <si>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</si>
  <si>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</si>
  <si>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</si>
  <si>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</si>
  <si>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</si>
  <si>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</si>
  <si>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</si>
  <si>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</si>
  <si>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</si>
  <si>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</si>
  <si>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</si>
  <si>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</si>
  <si>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</si>
  <si>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</si>
  <si>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</si>
  <si>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</si>
  <si>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</si>
  <si>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</si>
  <si>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</si>
  <si>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</si>
  <si>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</si>
  <si>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</si>
  <si>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</si>
  <si>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</si>
  <si>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</si>
  <si>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</si>
  <si>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</si>
  <si>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</si>
  <si>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</si>
  <si>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</si>
  <si>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ISS conforme a Lei Complementar 116/2003 e a Lei 11.438/1997 da Prefeitura Municipal de São Paulo.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</si>
  <si>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</si>
  <si>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</si>
  <si>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</si>
  <si>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</si>
  <si>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</si>
  <si>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</si>
  <si>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</si>
  <si>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</si>
  <si>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</si>
  <si>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</si>
  <si>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</si>
  <si>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</si>
  <si>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05.07.040 </t>
  </si>
  <si>
    <t>MOBILIZAÇÃO E DESMOBILIZAÇÃO</t>
  </si>
  <si>
    <t xml:space="preserve"> 1.3.1 </t>
  </si>
  <si>
    <t xml:space="preserve"> 3.3.9 </t>
  </si>
  <si>
    <t xml:space="preserve"> 3.3.10 </t>
  </si>
  <si>
    <t xml:space="preserve"> CPU2100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</si>
  <si>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</si>
  <si>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</si>
  <si>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</si>
  <si>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</si>
  <si>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</si>
  <si>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</si>
  <si>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</si>
  <si>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</si>
  <si>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</si>
  <si>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</si>
  <si>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</si>
  <si>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</si>
  <si>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</si>
  <si>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</si>
  <si>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</si>
  <si>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</si>
  <si>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</si>
  <si>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</si>
  <si>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</si>
  <si>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</si>
  <si>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</si>
  <si>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</si>
  <si>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 xml:space="preserve"> 12098 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</si>
  <si>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</si>
  <si>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</si>
  <si>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</si>
  <si>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</si>
  <si>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 xml:space="preserve"> 112597 </t>
  </si>
  <si>
    <t>ALIZAR ALUMINIO PINTURA ELETROSTATICA BRANCA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</si>
  <si>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</si>
  <si>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</si>
  <si>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</si>
  <si>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</si>
  <si>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</si>
  <si>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</si>
  <si>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</si>
  <si>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</si>
  <si>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</si>
  <si>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</si>
  <si>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</si>
  <si>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</si>
  <si>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</si>
  <si>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</si>
  <si>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</si>
  <si>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</si>
  <si>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</si>
  <si>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</si>
  <si>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</si>
  <si>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</si>
  <si>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</si>
  <si>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</si>
  <si>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</si>
  <si>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</si>
  <si>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</si>
  <si>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</si>
  <si>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</si>
  <si>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</si>
  <si>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</si>
  <si>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15.2.1 </t>
  </si>
  <si>
    <t xml:space="preserve"> 44.03.300 </t>
  </si>
  <si>
    <t xml:space="preserve"> CPU2105 </t>
  </si>
  <si>
    <t>RALO SECO PVC QUADRADO 15x15 COM GRELHA</t>
  </si>
  <si>
    <t>LOUÇAS</t>
  </si>
  <si>
    <t xml:space="preserve"> 170124 </t>
  </si>
  <si>
    <t>und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</si>
  <si>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</si>
  <si>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</si>
  <si>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</si>
  <si>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</si>
  <si>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</si>
  <si>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</si>
  <si>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</si>
  <si>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</si>
  <si>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</si>
  <si>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</si>
  <si>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</si>
  <si>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</si>
  <si>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</si>
  <si>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</si>
  <si>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17.1.9 </t>
  </si>
  <si>
    <t xml:space="preserve"> 17.1.10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</si>
  <si>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</si>
  <si>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</si>
  <si>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17.1.11 </t>
  </si>
  <si>
    <t xml:space="preserve"> 17.1.12 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</si>
  <si>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</si>
  <si>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</si>
  <si>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</si>
  <si>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</si>
  <si>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</si>
  <si>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</si>
  <si>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</si>
  <si>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</si>
  <si>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</si>
  <si>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</si>
  <si>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</si>
  <si>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</si>
  <si>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</si>
  <si>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</si>
  <si>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</si>
  <si>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</si>
  <si>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</si>
  <si>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</si>
  <si>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</si>
  <si>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</si>
  <si>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</si>
  <si>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</si>
  <si>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</si>
  <si>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</si>
  <si>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</si>
  <si>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</si>
  <si>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</si>
  <si>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</si>
  <si>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</si>
  <si>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</si>
  <si>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</si>
  <si>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</si>
  <si>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</si>
  <si>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</si>
  <si>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</si>
  <si>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</si>
  <si>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</si>
  <si>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</si>
  <si>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</si>
  <si>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</si>
  <si>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</si>
  <si>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</si>
  <si>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</si>
  <si>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</si>
  <si>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</si>
  <si>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</si>
  <si>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</si>
  <si>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</si>
  <si>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</si>
  <si>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</si>
  <si>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</si>
  <si>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</si>
  <si>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</si>
  <si>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</si>
  <si>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</si>
  <si>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</si>
  <si>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</si>
  <si>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46.02.010 </t>
  </si>
  <si>
    <t xml:space="preserve"> 46.03.080 </t>
  </si>
  <si>
    <t>Vedação para saída de vaso sanitário em  pvc rígido soldável, para esgoto primário, diâm = 100mm</t>
  </si>
  <si>
    <t>PLUVIAL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</si>
  <si>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</si>
  <si>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</si>
  <si>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</si>
  <si>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</si>
  <si>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</si>
  <si>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97.02.210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</si>
  <si>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</si>
  <si>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</si>
  <si>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</si>
  <si>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</si>
  <si>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</si>
  <si>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</si>
  <si>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063444 </t>
  </si>
  <si>
    <t>LEITOS - PORCA E ARRUELA 3/8""</t>
  </si>
  <si>
    <t>CHUMBADOR 3/8"" X 2.1/2"" COM PARAFUSO CBA/CB/CBT ZINCADO</t>
  </si>
  <si>
    <t xml:space="preserve"> 063111 </t>
  </si>
  <si>
    <t>PARAFUSO LENTILHA 42x13mm COM PORCA E ARRUELA</t>
  </si>
  <si>
    <t xml:space="preserve"> 078583 </t>
  </si>
  <si>
    <t>SUPORTE PARA FIXACAO FITA ALUMINIO OU CABO COBRE NU</t>
  </si>
  <si>
    <t xml:space="preserve"> 062690 </t>
  </si>
  <si>
    <t>VERGALHAO ACO GALV C/OM ROSCA TOTAL PARA PERFILADO 1/4""</t>
  </si>
  <si>
    <t>CAIXA DE PASSAGEM DE ACO C/ TAMPA APARAFUSADA 302X302X120</t>
  </si>
  <si>
    <t xml:space="preserve"> 91953 </t>
  </si>
  <si>
    <t>INTERRUPTOR SIMPLES (1 MÓDULO), 10A/250V, INCLUINDO SUPORTE E PLACA - FORNECIMENTO E INSTALAÇÃO. AF_03/2023</t>
  </si>
  <si>
    <t xml:space="preserve"> 059208 </t>
  </si>
  <si>
    <t xml:space="preserve"> 062568 </t>
  </si>
  <si>
    <t xml:space="preserve"> 92002 </t>
  </si>
  <si>
    <t>TOMADA MÉDIA DE EMBUTIR (2 MÓDULOS), 2P+T 10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</si>
  <si>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</si>
  <si>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</si>
  <si>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</si>
  <si>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</si>
  <si>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 xml:space="preserve"> 064563 </t>
  </si>
  <si>
    <t>DISPOSITIVO PROTETOR DE SURTO 220V OU 127V, 20 KA, TRIFASICO</t>
  </si>
  <si>
    <t xml:space="preserve"> 063612 </t>
  </si>
  <si>
    <t>SAIDA HORIZONTAL PARA ELETROCALHA 1 1/4""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</si>
  <si>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</si>
  <si>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</si>
  <si>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</si>
  <si>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</si>
  <si>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</si>
  <si>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</si>
  <si>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</si>
  <si>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</si>
  <si>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</si>
  <si>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</si>
  <si>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>Soquete ou bocal de porcelana E27 de tempo, ref.MT-2233, marca Decorlux ou similar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</si>
  <si>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</si>
  <si>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</si>
  <si>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</si>
  <si>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</si>
  <si>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</si>
  <si>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</si>
  <si>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</si>
  <si>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</si>
  <si>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</si>
  <si>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</si>
  <si>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</si>
  <si>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</si>
  <si>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</si>
  <si>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</si>
  <si>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</si>
  <si>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</si>
  <si>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</si>
  <si>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</si>
  <si>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104658 </t>
  </si>
  <si>
    <t>SINALIZAÇÃO</t>
  </si>
  <si>
    <t>SERVIÇOS COMPLEMENTARES</t>
  </si>
  <si>
    <t xml:space="preserve"> C.06.000.022012 </t>
  </si>
  <si>
    <t>ADESIVO PARA PVC bisnaga de 75 gramas</t>
  </si>
  <si>
    <t xml:space="preserve"> 00021059 </t>
  </si>
  <si>
    <t>RALO FOFO COM REQUADRO, QUADRADO 150 X 150 MM</t>
  </si>
  <si>
    <t xml:space="preserve"> 00000306 </t>
  </si>
  <si>
    <t>ANEL BORRACHA, PARA TUBO PVC, REDE COLETOR ESGOTO, DN 200 MM (NBR 7362)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</si>
  <si>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</si>
  <si>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</si>
  <si>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</si>
  <si>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</si>
  <si>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 xml:space="preserve"> 2.14 </t>
  </si>
  <si>
    <t xml:space="preserve"> 2.15 </t>
  </si>
  <si>
    <t>PUXADOR DUPLO EM AÇO INOXIDÁVEL, PARA PORTA DE MADEIRA, ALUMÍNIO OU VIDRO, DE 350 MM</t>
  </si>
  <si>
    <t>TORNEIRA CLÍNICA COM VOLANTE TIPO ALAVANCA</t>
  </si>
  <si>
    <t>LAVATÓRIO DE CANTO REF. L101 DECA OU EQUIVALENTE, INCLUSIVE VÁLVULA, SIFÃO E ENGATES CROMADOS, EXCLUSIVE TORNEIRA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</si>
  <si>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</si>
  <si>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</si>
  <si>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</si>
  <si>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</si>
  <si>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</si>
  <si>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</si>
  <si>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</si>
  <si>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</si>
  <si>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</si>
  <si>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</si>
  <si>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</si>
  <si>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</si>
  <si>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SERVENTE</t>
  </si>
  <si>
    <t>M2/MES</t>
  </si>
  <si>
    <t>M³</t>
  </si>
  <si>
    <t>PEDREIRO</t>
  </si>
  <si>
    <t>LAJE PRÉ-FABRICADA UNIDIRECIONAL EM VIGA TRELIÇADA/LAJOTA EM EPS LT 16 (12 + 4) - SC = 300KGF/M²</t>
  </si>
  <si>
    <t xml:space="preserve"> 00011731 </t>
  </si>
  <si>
    <t>GRELHA FIXA, EM PVC BRANCA, QUADRADA, 150 X 150 MM, PARA RALOS E CAIXAS</t>
  </si>
  <si>
    <t>Laje pré-fabricada unidirecional em viga treliçada/lajota em EPS LT 16 (12 + 4), exceto capa de concreto</t>
  </si>
  <si>
    <t xml:space="preserve"> 20.3 </t>
  </si>
  <si>
    <t>LOCAÇÃO DE CONTAINER TIPO DEPÓSITO - ÁREA MÍNIMA DE 13,80 M²</t>
  </si>
  <si>
    <t>unxmês</t>
  </si>
  <si>
    <t xml:space="preserve"> 1.4 </t>
  </si>
  <si>
    <t xml:space="preserve"> 1.4.1 </t>
  </si>
  <si>
    <t xml:space="preserve"> 93565 </t>
  </si>
  <si>
    <t>ENGENHEIRO CIVIL DE OBRA JUNIOR COM ENCARGOS COMPLEMENTARES</t>
  </si>
  <si>
    <t xml:space="preserve"> 16.2 </t>
  </si>
  <si>
    <t>ADMINISTRAÇÃO LOCAL DA OBRA</t>
  </si>
  <si>
    <t xml:space="preserve"> 10783 </t>
  </si>
  <si>
    <t>Cobogo de cimento (elemento vazado, circular), 30 x 30 x 5cm, assentado com argamassa de cimento e areia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</si>
  <si>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</si>
  <si>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</si>
  <si>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</si>
  <si>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</si>
  <si>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</si>
  <si>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</si>
  <si>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</si>
  <si>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</si>
  <si>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</si>
  <si>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</si>
  <si>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</si>
  <si>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</si>
  <si>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</si>
  <si>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</si>
  <si>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</si>
  <si>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</si>
  <si>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</si>
  <si>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</si>
  <si>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</si>
  <si>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</si>
  <si>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</si>
  <si>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</si>
  <si>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</si>
  <si>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</si>
  <si>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</si>
  <si>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</si>
  <si>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</si>
  <si>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</si>
  <si>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140560 </t>
  </si>
  <si>
    <t>MOLA AEREA COM CALHA/BRACO DESLIZANTE</t>
  </si>
  <si>
    <t xml:space="preserve"> 28.01.550 </t>
  </si>
  <si>
    <t>FECHADURA COM MAÇANETA TIPO ALAVANCA EM AÇO INOXIDÁVEL, PARA PORTA EXTERNA</t>
  </si>
  <si>
    <t xml:space="preserve"> 110108 </t>
  </si>
  <si>
    <t>GUICHE COM REQUADRO EM MADEIRA DE LEI - VASADO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</si>
  <si>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</si>
  <si>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</si>
  <si>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</si>
  <si>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</si>
  <si>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</si>
  <si>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</si>
  <si>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</si>
  <si>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</si>
  <si>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</si>
  <si>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</si>
  <si>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</si>
  <si>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</si>
  <si>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</si>
  <si>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</si>
  <si>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</si>
  <si>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 xml:space="preserve"> 054668 </t>
  </si>
  <si>
    <t>ACOPLAMENTO RANHURADO EM FERRO FUNDIDO DN 60,3mm 2""</t>
  </si>
  <si>
    <t xml:space="preserve"> 45.03.110 </t>
  </si>
  <si>
    <t>HIDRÔMETRO EM BRONZE, DIÂMETRO DE 40 MM (1 1/2´)</t>
  </si>
  <si>
    <t xml:space="preserve"> CPU2194 </t>
  </si>
  <si>
    <t>PRESSURIZADOR DE ÁGUA MAX PRESS 270 VF MONOFASICO 220V</t>
  </si>
  <si>
    <t xml:space="preserve"> 46.05.040 </t>
  </si>
  <si>
    <t>TUBO PVC RÍGIDO, TIPO COLETOR ESGOTO, JUNTA ELÁSTICA, DN= 150 MM, INCLUSIVE CONEXÕES</t>
  </si>
  <si>
    <t xml:space="preserve"> 12884 </t>
  </si>
  <si>
    <t>Placa de sinalizacao, fotoluminescente, 38x19 cm, em pvc , com seta indicativa de sentido (esquerda ou direita) de saída de emergência- Placa S2</t>
  </si>
  <si>
    <t xml:space="preserve"> 10785 </t>
  </si>
  <si>
    <t>Abrigo de sobrepor em chapa de aço carbono pintado com tinta a base de epoxi vermelha, dimensões 75x35x25cm</t>
  </si>
  <si>
    <t xml:space="preserve"> 160612 </t>
  </si>
  <si>
    <t xml:space="preserve"> 14.2 </t>
  </si>
  <si>
    <t xml:space="preserve"> 93661 </t>
  </si>
  <si>
    <t>DISJUNTOR BIPOLAR TIPO DIN, CORRENTE NOMINAL DE 16A - FORNECIMENTO E INSTALAÇÃO. AF_10/2020</t>
  </si>
  <si>
    <t xml:space="preserve"> 15.005.0280-0 </t>
  </si>
  <si>
    <t xml:space="preserve"> 070665 </t>
  </si>
  <si>
    <t>DUTO FLEXIVEL DE ALUMINIO C/ ISOLAM. TERM.LA VIDRO 150MM 6""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</si>
  <si>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</si>
  <si>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</si>
  <si>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4.2.4 </t>
  </si>
  <si>
    <t xml:space="preserve"> 1979 </t>
  </si>
  <si>
    <t>Isolamento acústico c/ painel  em lã de vidro e = 50mm (isover-santa marina ref psi - 30/50mm ou similar)</t>
  </si>
  <si>
    <t xml:space="preserve"> 12.2 </t>
  </si>
  <si>
    <t>Isolamento Acústico</t>
  </si>
  <si>
    <t xml:space="preserve"> 10.1.1 </t>
  </si>
  <si>
    <t xml:space="preserve"> 16.3 </t>
  </si>
  <si>
    <t xml:space="preserve"> 16.3.1 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</si>
  <si>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</si>
  <si>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</si>
  <si>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</si>
  <si>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</si>
  <si>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</si>
  <si>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</si>
  <si>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</si>
  <si>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</si>
  <si>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 xml:space="preserve"> 060121 </t>
  </si>
  <si>
    <t>LUMINARIA DE EMBUTIR PLAFON 18W LED BRANCO FRIO 22,5x22,5</t>
  </si>
  <si>
    <t xml:space="preserve"> 13158 </t>
  </si>
  <si>
    <t>Luminária plafon (sobrepor) 40 x 40 - 36 W - 6000K - G- Light ou similar</t>
  </si>
  <si>
    <t>COMPOSIÇÕES ANALÍTICAS DE PREÇOS UNITÁRIOS</t>
  </si>
  <si>
    <t>LAJES</t>
  </si>
  <si>
    <t xml:space="preserve"> 11703 </t>
  </si>
  <si>
    <t>Barracão aberto para apoio à produção (carpintaria, central de armação, oficina, etc.) c/ tesouras, telha 4mm, piso em concreto desempolado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</si>
  <si>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</si>
  <si>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</si>
  <si>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TAPUME COM TELHA METÁLICA. AF_03/2024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</si>
  <si>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</si>
  <si>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</si>
  <si>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</si>
  <si>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</si>
  <si>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</si>
  <si>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 xml:space="preserve"> 104920 </t>
  </si>
  <si>
    <t>ARMAÇÃO DE BLOCO, SAPATA ISOLADA, VIGA BALDRAME E SAPATA CORRIDA UTILIZANDO AÇO CA-50 DE 12,5 MM - MONTAGEM. AF_01/2024</t>
  </si>
  <si>
    <t xml:space="preserve"> 104921 </t>
  </si>
  <si>
    <t>ARMAÇÃO DE BLOCO, SAPATA ISOLADA, VIGA BALDRAME E SAPATA CORRIDA UTILIZANDO AÇO CA-50 DE 16 MM - MONTAGEM. AF_01/2024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</si>
  <si>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</si>
  <si>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</si>
  <si>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CPU2284 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</si>
  <si>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</si>
  <si>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</si>
  <si>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</si>
  <si>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 xml:space="preserve"> CPU2283 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</si>
  <si>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</si>
  <si>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</si>
  <si>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</si>
  <si>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>VERGA MOLDADA IN LOCO COM UTILIZAÇÃO DE BLOCOS CANALETA, ESPESSURA DE *20* CM. AF_03/2024</t>
  </si>
  <si>
    <t>CONTRAVERGA MOLDADA IN LOCO COM UTILIZAÇÃO DE BLOCOS CANALETA, ESPESSURA DE *20* CM. AF_03/2024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</si>
  <si>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</si>
  <si>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</si>
  <si>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</si>
  <si>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</si>
  <si>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>COBERTURA EM CHAPA POLICARBONATO ALVEOLAR 10mm</t>
  </si>
  <si>
    <t xml:space="preserve"> 25.02.110 </t>
  </si>
  <si>
    <t>PORTA VENEZIANA DE ABRIR EM ALUMÍNIO, SOB MEDIDA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</si>
  <si>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</si>
  <si>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</si>
  <si>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</si>
  <si>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</si>
  <si>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</si>
  <si>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</si>
  <si>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>FORRO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</si>
  <si>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</si>
  <si>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</si>
  <si>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</si>
  <si>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</si>
  <si>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</si>
  <si>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</si>
  <si>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</si>
  <si>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</si>
  <si>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</si>
  <si>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</si>
  <si>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</si>
  <si>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</si>
  <si>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</si>
  <si>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</si>
  <si>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</si>
  <si>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</si>
  <si>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</si>
  <si>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</si>
  <si>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</si>
  <si>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</si>
  <si>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</si>
  <si>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</si>
  <si>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</si>
  <si>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</si>
  <si>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</si>
  <si>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</si>
  <si>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</si>
  <si>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</si>
  <si>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</si>
  <si>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</si>
  <si>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</si>
  <si>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</si>
  <si>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</si>
  <si>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</si>
  <si>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 xml:space="preserve"> 16.1.3 </t>
  </si>
  <si>
    <t xml:space="preserve"> 16.1.4 </t>
  </si>
  <si>
    <t xml:space="preserve"> 16.1.5 </t>
  </si>
  <si>
    <t>ADAPTADOR CURTO COM BOLSA E ROSCA PARA REGISTRO, PVC, SOLDÁVEL, DN 50MM X 1.1/4", INSTALADO EM RAMAL DE DISTRIBUIÇÃO DE ÁGUA - FORNECIMENTO E INSTALAÇÃO. AF_06/2022</t>
  </si>
  <si>
    <t xml:space="preserve"> 4883 </t>
  </si>
  <si>
    <t>Caixa de inspeção  0.60 x 0.60 x 0.60m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</si>
  <si>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</si>
  <si>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</si>
  <si>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</si>
  <si>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>Caixa de passagem em alvenaria de tijolos maciços esp. = 0,12m,  dim. int. = 0.50 x 0.50 x 0.60m, com grelha de ferro fundido</t>
  </si>
  <si>
    <t xml:space="preserve"> 16.3.2 </t>
  </si>
  <si>
    <t xml:space="preserve"> 16.3.3 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</si>
  <si>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</si>
  <si>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</si>
  <si>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</si>
  <si>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</si>
  <si>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</si>
  <si>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16.3.9 </t>
  </si>
  <si>
    <t xml:space="preserve"> 16.3.10 </t>
  </si>
  <si>
    <t xml:space="preserve"> 16.3.11 </t>
  </si>
  <si>
    <t xml:space="preserve"> 37.24.042 </t>
  </si>
  <si>
    <t>DISPOSITIVO DE PROTEÇÃO CONTRA SURTO, 1 POLO, SUPORTABILIDADE &amp;LT;= 4 KV, UN ATÉ 240V/415V, IIMP = 60 KA, CURVA DE ENSAIO 10/350µS - CLASSE 1</t>
  </si>
  <si>
    <t>Caixa de equipotencialização em aço 200x200x90mm, para embutir com tampa, com9 terminais, ref:TEL-901 ou similar (SPDA)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</si>
  <si>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</si>
  <si>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</si>
  <si>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</si>
  <si>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</si>
  <si>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</si>
  <si>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</si>
  <si>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</si>
  <si>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</si>
  <si>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</si>
  <si>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 xml:space="preserve"> 200065 </t>
  </si>
  <si>
    <t>CAIXA PARA ENCAIXE E INSTALACAO APARELHO AR CONDICIONADO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</si>
  <si>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</si>
  <si>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070660 </t>
  </si>
  <si>
    <t>DUTO FLEXIVEL DE ALUMINIO C/ ISOLAM. TERM.LA VIDRO 100MM 4""</t>
  </si>
  <si>
    <t xml:space="preserve"> 12498 </t>
  </si>
  <si>
    <t>Barra roscada bicromatizada ø 3/8" x 3000mm</t>
  </si>
  <si>
    <t>Fornecimento e instalação de porca sextavada 3/8" (ref vl 1.55 valemam ou similar)</t>
  </si>
  <si>
    <t xml:space="preserve"> 070901 </t>
  </si>
  <si>
    <t>EXAUSTOR CENTRIFUGO SIROCO TRIFASICO EC5-TN-3</t>
  </si>
  <si>
    <t xml:space="preserve"> 070216 </t>
  </si>
  <si>
    <t>CAIXA DE VENTILACAO PARA FORRO CAB-250 - 220V - S&amp;P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</si>
  <si>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</si>
  <si>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</si>
  <si>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</si>
  <si>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</si>
  <si>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</si>
  <si>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</si>
  <si>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</si>
  <si>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</si>
  <si>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</si>
  <si>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</si>
  <si>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</si>
  <si>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</si>
  <si>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</si>
  <si>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</si>
  <si>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88495 </t>
  </si>
  <si>
    <t>EMASSAMENTO COM MASSA LÁTEX, APLICAÇÃO EM PAREDE, UMA DEMÃO, LIXAMENTO MANUAL. AF_04/2023</t>
  </si>
  <si>
    <t xml:space="preserve"> 88494 </t>
  </si>
  <si>
    <t>EMASSAMENTO COM MASSA LÁTEX, APLICAÇÃO EM TETO, UMA DEMÃO, LIXAMENTO MANUAL. AF_04/2023</t>
  </si>
  <si>
    <t>Porcent.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</si>
  <si>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</si>
  <si>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</si>
  <si>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</si>
  <si>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94451 </t>
  </si>
  <si>
    <t>CUMEEIRA PARA TELHA DE FIBROCIMENTO ESTRUTURAL E = 6 MM, INCLUSO ACESSÓRIOS DE FIXAÇÃO E IÇAMENTO. AF_07/2019</t>
  </si>
  <si>
    <t xml:space="preserve"> 96534 </t>
  </si>
  <si>
    <t>FABRICAÇÃO, MONTAGEM E DESMONTAGEM DE FÔRMA PARA BLOCO DE COROAMENTO, EM MADEIRA SERRADA, E=25 MM, 4 UTILIZAÇÕES. AF_01/2024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</si>
  <si>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</si>
  <si>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</si>
  <si>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</si>
  <si>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</si>
  <si>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104641 </t>
  </si>
  <si>
    <t>PINTURA LÁTEX ACRÍLICA ECONÔMICA, APLICAÇÃO MANUAL EM PAREDES, DUAS DEMÃOS. AF_04/2023</t>
  </si>
  <si>
    <t xml:space="preserve"> 95305 </t>
  </si>
  <si>
    <t>TEXTURA ACRÍLICA, APLICAÇÃO MANUAL EM PAREDE, UMA DEMÃO. AF_04/2023</t>
  </si>
  <si>
    <t xml:space="preserve"> 104639 </t>
  </si>
  <si>
    <t>PINTURA LÁTEX ACRÍLICA ECONÔMICA, APLICAÇÃO MANUAL EM TETO, DUAS DEMÃOS. AF_04/2023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</si>
  <si>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</si>
  <si>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</si>
  <si>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</si>
  <si>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</si>
  <si>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</si>
  <si>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</si>
  <si>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</si>
  <si>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</si>
  <si>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</si>
  <si>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</si>
  <si>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</si>
  <si>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</si>
  <si>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</si>
  <si>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</si>
  <si>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</si>
  <si>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</si>
  <si>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</si>
  <si>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</si>
  <si>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</si>
  <si>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</si>
  <si>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</si>
  <si>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</si>
  <si>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</si>
  <si>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</si>
  <si>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</si>
  <si>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</si>
  <si>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</si>
  <si>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</si>
  <si>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</si>
  <si>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</si>
  <si>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</si>
  <si>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</si>
  <si>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</si>
  <si>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</si>
  <si>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</si>
  <si>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</si>
  <si>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</si>
  <si>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</si>
  <si>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</si>
  <si>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</si>
  <si>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</si>
  <si>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</si>
  <si>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</si>
  <si>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</si>
  <si>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</si>
  <si>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</si>
  <si>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</si>
  <si>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</si>
  <si>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</si>
  <si>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</si>
  <si>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</si>
  <si>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</si>
  <si>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</si>
  <si>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</si>
  <si>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</si>
  <si>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</si>
  <si>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</si>
  <si>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</si>
  <si>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</si>
  <si>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</si>
  <si>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</si>
  <si>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</si>
  <si>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</si>
  <si>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15.2.21 </t>
  </si>
  <si>
    <t xml:space="preserve"> 15.2.22 </t>
  </si>
  <si>
    <t xml:space="preserve"> 15.2.23 </t>
  </si>
  <si>
    <t xml:space="preserve"> 15.2.24 </t>
  </si>
  <si>
    <t xml:space="preserve"> 15.2.25 </t>
  </si>
  <si>
    <t xml:space="preserve"> 15.2.26 </t>
  </si>
  <si>
    <t xml:space="preserve"> 15.2.27 </t>
  </si>
  <si>
    <t xml:space="preserve"> 15.2.28 </t>
  </si>
  <si>
    <t xml:space="preserve"> 15.2.29 </t>
  </si>
  <si>
    <t xml:space="preserve"> 15.2.30 </t>
  </si>
  <si>
    <t xml:space="preserve"> 15.2.31 </t>
  </si>
  <si>
    <t xml:space="preserve"> 15.2.32 </t>
  </si>
  <si>
    <t xml:space="preserve"> 15.2.33 </t>
  </si>
  <si>
    <t xml:space="preserve"> 15.2.34 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</si>
  <si>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</si>
  <si>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</si>
  <si>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</si>
  <si>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</si>
  <si>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</si>
  <si>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15.3.5 </t>
  </si>
  <si>
    <t xml:space="preserve"> 15.3.6 </t>
  </si>
  <si>
    <t xml:space="preserve"> 15.3.7 </t>
  </si>
  <si>
    <t xml:space="preserve"> 15.3.8 </t>
  </si>
  <si>
    <t xml:space="preserve"> 15.3.9 </t>
  </si>
  <si>
    <t xml:space="preserve"> 15.3.10 </t>
  </si>
  <si>
    <t xml:space="preserve"> 15.3.11 </t>
  </si>
  <si>
    <t xml:space="preserve"> 15.3.12 </t>
  </si>
  <si>
    <t xml:space="preserve"> 15.3.13 </t>
  </si>
  <si>
    <t xml:space="preserve"> 15.3.14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</si>
  <si>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</si>
  <si>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</si>
  <si>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</si>
  <si>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</si>
  <si>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</si>
  <si>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</si>
  <si>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</si>
  <si>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</si>
  <si>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</si>
  <si>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</si>
  <si>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</si>
  <si>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20.1.1 </t>
  </si>
  <si>
    <t xml:space="preserve"> 20.2.1 </t>
  </si>
  <si>
    <t xml:space="preserve"> 20.3.1 </t>
  </si>
  <si>
    <t xml:space="preserve"> 4656 </t>
  </si>
  <si>
    <t>Locação de container - Banheiro com chuveiros e vasos - 4,30 x 2,30m</t>
  </si>
  <si>
    <t>mês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</si>
  <si>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</si>
  <si>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</si>
  <si>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100324 </t>
  </si>
  <si>
    <t>LASTRO COM MATERIAL GRANULAR (PEDRA BRITADA N.1 E PEDRA BRITADA N.2), APLICADO EM PISOS OU LAJES SOBRE SOLO, ESPESSURA DE *10 CM*. AF_01/2024</t>
  </si>
  <si>
    <t xml:space="preserve"> 2.16 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</si>
  <si>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</si>
  <si>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</si>
  <si>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</si>
  <si>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</si>
  <si>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</si>
  <si>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</si>
  <si>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</si>
  <si>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</si>
  <si>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23.08.242 </t>
  </si>
  <si>
    <t>PORTA LISA DE CORRER SUSPENSA EM MADEIRA COM BATENTE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</si>
  <si>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</si>
  <si>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</si>
  <si>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</si>
  <si>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</si>
  <si>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</si>
  <si>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</si>
  <si>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</si>
  <si>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</si>
  <si>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</si>
  <si>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Ministério da Saúde - Departamento de Estratégias e Políticas de Saúde Comunitária</t>
  </si>
  <si>
    <t xml:space="preserve"> 96557 </t>
  </si>
  <si>
    <t>CONCRETAGEM DE BLOCO DE COROAMENTO OU VIGA BALDRAME, FCK 30 MPA, COM USO DE BOMBA - LANÇAMENTO, ADENSAMENTO E ACABAMENTO. AF_01/2024</t>
  </si>
  <si>
    <t xml:space="preserve"> 7.2.1.5 </t>
  </si>
  <si>
    <t xml:space="preserve"> 112370 </t>
  </si>
  <si>
    <t>PORTA ALUMINIO ANODIZADO NATURAL 1 FOLHA DE ABRIR</t>
  </si>
  <si>
    <t xml:space="preserve"> 91961 </t>
  </si>
  <si>
    <t>INTERRUPTOR PARALELO (2 MÓDULOS), 10A/250V, INCLUINDO SUPORTE E PLACA - FORNECIMENTO E INSTALAÇÃO. AF_03/2023</t>
  </si>
  <si>
    <t xml:space="preserve"> 16.2.5 </t>
  </si>
  <si>
    <t xml:space="preserve"> 17.2.4 </t>
  </si>
  <si>
    <t xml:space="preserve"> 070205 </t>
  </si>
  <si>
    <t>EXAUSTOR AXIAL MULTIVAC MODELO MURO 150A</t>
  </si>
  <si>
    <t xml:space="preserve"> CPU2424 </t>
  </si>
  <si>
    <t>POSTO DE CONSUMO DE O2 OU AR VÁCUO OU N2O</t>
  </si>
  <si>
    <t>Edificação</t>
  </si>
  <si>
    <t>POSTO DE CONSUMO DE O2 OU AR OU VÁCUO OU N2O SOMENTE O APARELHO, SEM INSTALAÇÃO</t>
  </si>
  <si>
    <t xml:space="preserve"> 24.02.460 </t>
  </si>
  <si>
    <t xml:space="preserve"> CPU2464 </t>
  </si>
  <si>
    <t xml:space="preserve"> 060680 </t>
  </si>
  <si>
    <t xml:space="preserve"> 060380 </t>
  </si>
  <si>
    <t xml:space="preserve"> 151357 </t>
  </si>
  <si>
    <t xml:space="preserve"> 062571 </t>
  </si>
  <si>
    <t xml:space="preserve"> 15.018.0520-0 </t>
  </si>
  <si>
    <t xml:space="preserve"> 12488 </t>
  </si>
  <si>
    <t xml:space="preserve"> 15.018.0756-0 </t>
  </si>
  <si>
    <t xml:space="preserve"> 063617 </t>
  </si>
  <si>
    <t xml:space="preserve"> 12535 </t>
  </si>
  <si>
    <t xml:space="preserve"> 41.11.712 </t>
  </si>
  <si>
    <t xml:space="preserve"> 2450 </t>
  </si>
  <si>
    <t xml:space="preserve"> 101792 </t>
  </si>
  <si>
    <t>ESCORAMENTO DE FÔRMAS DE LAJE EM MADEIRA NÃO APARELHADA, PÉ-DIREITO SIMPLES, INCLUSO TRAVAMENTO, 4 UTILIZAÇÕES. AF_09/2020</t>
  </si>
  <si>
    <t>PORTA DE ABRIR EM TELA ONDULADA DE AÇO GALVANIZADO, COMPLETA</t>
  </si>
  <si>
    <t xml:space="preserve"> 7.2.1.6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</si>
  <si>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</si>
  <si>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</si>
  <si>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 xml:space="preserve"> 94991 </t>
  </si>
  <si>
    <t>EXECUÇÃO DE PASSEIO (CALÇADA) OU PISO DE CONCRETO COM CONCRETO MOLDADO IN LOCO, USINADO C20, ACABAMENTO CONVENCIONAL, NÃO ARMADO. AF_08/2022</t>
  </si>
  <si>
    <t xml:space="preserve"> 96130 </t>
  </si>
  <si>
    <t>APLICAÇÃO MANUAL DE MASSA ACRÍLICA EM PAREDES EXTERNAS DE CASAS, UMA DEMÃO. AF_03/2024</t>
  </si>
  <si>
    <t xml:space="preserve"> 12.1.5 </t>
  </si>
  <si>
    <t xml:space="preserve"> 100875 </t>
  </si>
  <si>
    <t>BANCO ARTICULADO, EM ACO INOX, PARA PCD, FIXADO NA PAREDE - FORNECIMENTO E INSTALAÇÃO. AF_01/2020</t>
  </si>
  <si>
    <t xml:space="preserve"> 94490 </t>
  </si>
  <si>
    <t>REGISTRO DE ESFERA, PVC, SOLDÁVEL, COM VOLANTE, DN  32 MM - FORNECIMENTO E INSTALAÇÃO. AF_08/2021</t>
  </si>
  <si>
    <t xml:space="preserve"> 89436 </t>
  </si>
  <si>
    <t>ADAPTADOR CURTO COM BOLSA E ROSCA PARA REGISTRO, PVC, SOLDÁVEL, DN 32MM X 1 , INSTALADO EM RAMAL DE DISTRIBUIÇÃO DE ÁGUA - FORNECIMENTO E INSTALAÇÃO. AF_06/2022</t>
  </si>
  <si>
    <t>PRESSURIZADOR MAX PRESS 20E</t>
  </si>
  <si>
    <t xml:space="preserve"> 104347 </t>
  </si>
  <si>
    <t>JUNÇÃO DE REDUCAO INVERTIDA, PVC, SÉRIE NORMAL, ESGOTO PREDIAL, DN 100 X 75 MM, JUNTA ELÁSTICA, FORNECIDO E INSTALADO EM RAMAL DE DESCARGA OU RAMAL DE ESGOTO SANITÁRIO. AF_08/2022</t>
  </si>
  <si>
    <t xml:space="preserve"> 89785 </t>
  </si>
  <si>
    <t>JUNÇÃO SIMPLES, PVC, SERIE NORMAL, ESGOTO PREDIAL, DN 50 X 50 MM, JUNTA ELÁSTICA, FORNECIDO E INSTALADO EM RAMAL DE DESCARGA OU RAMAL DE ESGOTO SANITÁRIO. AF_08/2022</t>
  </si>
  <si>
    <t xml:space="preserve"> 97961 </t>
  </si>
  <si>
    <t>CAIXA PARA BOCA DE LOBO COMBINADA COM GRELHA RETANGULAR, EM ALVENARIA COM BLOCOS DE CONCRETO, DIMENSÕES INTERNAS: 1,3X1X1,2 M. AF_12/2020</t>
  </si>
  <si>
    <t xml:space="preserve"> 89363 </t>
  </si>
  <si>
    <t>JOELHO 45 GRAUS, PVC, SOLDÁVEL, DN 25MM, INSTALADO EM RAMAL OU SUB-RAMAL DE ÁGUA - FORNECIMENTO E INSTALAÇÃO. AF_06/2022</t>
  </si>
  <si>
    <t>LUMINARIA DE EMERGENCIA 30 LEDS BIVOLT LDE INTELBRAS</t>
  </si>
  <si>
    <t>Placa de sinalização de segurança CODIGO 14 - 315/158(NBR 13.434); CÓDIGO S3(NT 14/2010-ES) ("SAIDA DE EMERGÊNCIA" - seta vertical)</t>
  </si>
  <si>
    <t xml:space="preserve"> 91943 </t>
  </si>
  <si>
    <t>CAIXA RETANGULAR 4" X 4" MÉDIA (1,30 M DO PISO), PVC, INSTALADA EM PAREDE - FORNECIMENTO E INSTALAÇÃO. AF_03/2023</t>
  </si>
  <si>
    <t xml:space="preserve"> 91979 </t>
  </si>
  <si>
    <t>INTERRUPTOR INTERMEDIÁRIO (1 MÓDULO), 10A/250V, INCLUINDO SUPORTE E PLACA - FORNECIMENTO E INSTALAÇÃO. AF_03/2023</t>
  </si>
  <si>
    <t xml:space="preserve"> 92026 </t>
  </si>
  <si>
    <t>INTERRUPTOR SIMPLES (2 MÓDULOS) COM 1 TOMADA DE EMBUTIR 2P+T 10 A, SEM SUPORTE E SEM PLACA - FORNECIMENTO E INSTALAÇÃO. AF_03/2023</t>
  </si>
  <si>
    <t>SENSOR DE PRESENCA (LIGA/DESLIGA)</t>
  </si>
  <si>
    <t xml:space="preserve"> 101894 </t>
  </si>
  <si>
    <t>DISJUNTOR TRIPOLAR TIPO NEMA, CORRENTE NOMINAL DE 60 ATÉ 100A - FORNECIMENTO E INSTALAÇÃO. AF_10/2020</t>
  </si>
  <si>
    <t xml:space="preserve"> 93660 </t>
  </si>
  <si>
    <t>DISJUNTOR BIPOLAR TIPO DIN, CORRENTE NOMINAL DE 10A - FORNECIMENTO E INSTALAÇÃO. AF_10/2020</t>
  </si>
  <si>
    <t>Interruptor Diferencial Bipolar DR 40A, 30mA ? 6kA, referência Siemens, Schneider, WEG ou equivalente</t>
  </si>
  <si>
    <t>SAIDA PARA ELETRODUTO MG2982 HORIZONTAL</t>
  </si>
  <si>
    <t>Curva horizontal 100 x 75 mm para eletrocalha metálica, com ângulo 90° (ref.:mopa ou similar)</t>
  </si>
  <si>
    <t>ELETROCALHA PERFURADA,COM TAMPA,TIPO "U",100X75MM,TRATAMENTO SUPERFICIAL PRE-ZINCADO A QUENTE,EXCLUSIVE CONEXOES,ACESSOR IOS E FIXACAO SUPERIOR.FORNECIMENTO E COLOCACAO</t>
  </si>
  <si>
    <t>Suporte vertical 150 x 150 mm para fixação de eletrocalha metálica (ref.: mopa ou similar)</t>
  </si>
  <si>
    <t>TE HORIZONTAL,90º,PARA ELETROCALHA PERFURADA OU LISA,100X75M M.FORNECIMENTO E COLOCACAO</t>
  </si>
  <si>
    <t>EMENDA PARA ELETROCALHA TIPO U 100X100</t>
  </si>
  <si>
    <t>Terminal 100 x 75 mm, zincado, para eletrocalha metálica (ref. Mopa ou similar)</t>
  </si>
  <si>
    <t xml:space="preserve"> 16.2.6 </t>
  </si>
  <si>
    <t>LUMINÁRIA LED REDONDA DE EMBUTIR PARA PAREDE OU PISO, ÁREA INTERNA OU EXTERNA, BIVOLT - POTÊNCIA 6 W</t>
  </si>
  <si>
    <t xml:space="preserve"> 20.1.2 </t>
  </si>
  <si>
    <t xml:space="preserve"> 94276 </t>
  </si>
  <si>
    <t>ASSENTAMENTO DE GUIA (MEIO-FIO) EM TRECHO CURVO, CONFECCIONADA EM CONCRETO PRÉ-FABRICADO, DIMENSÕES 100X15X13X20 CM (COMPRIMENTO X BASE INFERIOR X BASE SUPERIOR X ALTURA). AF_01/2024</t>
  </si>
  <si>
    <t>Limpeza geral</t>
  </si>
  <si>
    <t xml:space="preserve"> 9.2.2 </t>
  </si>
  <si>
    <t xml:space="preserve"> 12623 </t>
  </si>
  <si>
    <t>Piso alta resistência ou industrial de 12 mm, comum, cor cinza, com juntas plásticas, sem polimento, ecclusive argamassa de regularização, aplicado</t>
  </si>
  <si>
    <t>Secretaria de Atenção Primária à Saúde</t>
  </si>
  <si>
    <t xml:space="preserve"> CPU2101 </t>
  </si>
  <si>
    <t xml:space="preserve"> 47.05.100 </t>
  </si>
  <si>
    <t xml:space="preserve"> C2270 </t>
  </si>
  <si>
    <t xml:space="preserve"> 12646 </t>
  </si>
  <si>
    <t xml:space="preserve"> 46.01.070 </t>
  </si>
  <si>
    <t xml:space="preserve"> 061461 </t>
  </si>
  <si>
    <t xml:space="preserve"> 070557 </t>
  </si>
  <si>
    <t xml:space="preserve"> 073411 </t>
  </si>
  <si>
    <t xml:space="preserve"> 063747 </t>
  </si>
  <si>
    <t xml:space="preserve"> 18.050.0100-0 </t>
  </si>
  <si>
    <t xml:space="preserve"> 11218 </t>
  </si>
  <si>
    <t>Laje pré-fabricada unidirecional em viga treliçada/lajota em EPS LT 12 (8 + 4), exceto capa de concreto</t>
  </si>
  <si>
    <t xml:space="preserve"> 3.3.11 </t>
  </si>
  <si>
    <t xml:space="preserve"> 96374 </t>
  </si>
  <si>
    <t>INSTALAÇÃO DE REFORÇO DE MADEIRA EM PAREDE DRYWALL. AF_07/2023</t>
  </si>
  <si>
    <t xml:space="preserve"> 100705 </t>
  </si>
  <si>
    <t>TARJETA TIPO LIVRE/OCUPADO PARA PORTA DE BANHEIRO. AF_12/2019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</si>
  <si>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</si>
  <si>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</si>
  <si>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89829 </t>
  </si>
  <si>
    <t>TE, PVC, SERIE NORMAL, ESGOTO PREDIAL, DN 75 X 75 MM, JUNTA ELÁSTICA, FORNECIDO E INSTALADO EM PRUMADA DE ESGOTO SANITÁRIO OU VENTILAÇÃO. AF_08/2022</t>
  </si>
  <si>
    <t xml:space="preserve"> 89448 </t>
  </si>
  <si>
    <t>TUBO, PVC, SOLDÁVEL, DN 40MM, INSTALADO EM PRUMADA DE ÁGUA - FORNECIMENTO E INSTALAÇÃO. AF_06/2022</t>
  </si>
  <si>
    <t>VÁLVULA DE RETENÇÃO VERTICAL EM BRONZE, DN= 1´</t>
  </si>
  <si>
    <t xml:space="preserve"> 89708 </t>
  </si>
  <si>
    <t>CAIXA SIFONADA, PVC, DN 150 X 185 X 75 MM, JUNTA ELÁSTICA, FORNECIDA E INSTALADA EM RAMAL DE DESCARGA OU EM RAMAL DE ESGOTO SANITÁRIO. AF_08/2022</t>
  </si>
  <si>
    <t>SEINFRA</t>
  </si>
  <si>
    <t>SIFÃO CROMADO 1 1/4" X 2" (INSTALADO)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</si>
  <si>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</si>
  <si>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</si>
  <si>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</si>
  <si>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</si>
  <si>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94962 </t>
  </si>
  <si>
    <t>CONCRETO MAGRO PARA LASTRO, TRAÇO 1:4,5:4,5 (EM MASSA SECA DE CIMENTO/ AREIA MÉDIA/ BRITA 1) - PREPARO MECÂNICO COM BETONEIRA 400 L. AF_05/2021</t>
  </si>
  <si>
    <t xml:space="preserve"> 15.2.35 </t>
  </si>
  <si>
    <t>Caixa de coletora de talvegue - CCT 02 (padrão DNIT)</t>
  </si>
  <si>
    <t xml:space="preserve"> 15.2.36 </t>
  </si>
  <si>
    <t xml:space="preserve"> 15.2.37 </t>
  </si>
  <si>
    <t xml:space="preserve"> 15.2.38 </t>
  </si>
  <si>
    <t xml:space="preserve"> 15.2.39 </t>
  </si>
  <si>
    <t xml:space="preserve"> 15.2.40 </t>
  </si>
  <si>
    <t xml:space="preserve"> 15.2.41 </t>
  </si>
  <si>
    <t xml:space="preserve"> 15.2.42 </t>
  </si>
  <si>
    <t xml:space="preserve"> 15.2.43 </t>
  </si>
  <si>
    <t>TUBO DE PVC RÍGIDO SOLDÁVEL MARROM, DN= 75 MM, (2 1/2´), INCLUSIVE CONEXÕES</t>
  </si>
  <si>
    <t xml:space="preserve"> 90697 </t>
  </si>
  <si>
    <t>TUBO DE PVC PARA REDE COLETORA DE ESGOTO DE PAREDE MACIÇA, DN 250 MM, JUNTA ELÁSTICA  - FORNECIMENTO E ASSENTAMENTO. AF_01/2021</t>
  </si>
  <si>
    <t xml:space="preserve"> 92986 </t>
  </si>
  <si>
    <t>CABO DE COBRE FLEXÍVEL ISOLADO, 35 MM², ANTI-CHAMA 0,6/1,0 KV, PARA REDE ENTERRADA DE DISTRIBUIÇÃO DE ENERGIA ELÉTRICA - FORNECIMENTO E INSTALAÇÃO. AF_12/2021</t>
  </si>
  <si>
    <t>CAIXA DE PASSAGEM CH.DE ACO C/TAMPA APARAF. 200x200x100 PISO</t>
  </si>
  <si>
    <t xml:space="preserve"> 92010 </t>
  </si>
  <si>
    <t>TOMADA MÉDIA DE EMBUTIR (3 MÓDULOS), 2P+T 10 A, SEM SUPORTE E SEM PLACA - FORNECIMENTO E INSTALAÇÃO. AF_03/2023</t>
  </si>
  <si>
    <t xml:space="preserve"> 97361 </t>
  </si>
  <si>
    <t>QUADRO DE MEDIÇÃO GERAL DE ENERGIA COM 16 MEDIDORES - FORNECIMENTO E INSTALAÇÃO. AF_10/2020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</si>
  <si>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</si>
  <si>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</si>
  <si>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</si>
  <si>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</si>
  <si>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>CAIXA DE VENTILACAO PARA FORRO COLARINHO COM BOCAL CVM1800</t>
  </si>
  <si>
    <t xml:space="preserve"> 17.2.5 </t>
  </si>
  <si>
    <t>CAIXA DE VENTILACAO PARA FORRO MODELO: CAB-250N - 220V - S&amp;P</t>
  </si>
  <si>
    <t xml:space="preserve"> 17.2.6 </t>
  </si>
  <si>
    <t>EMENDA INTERNA PARA ELETROCALHA 50x50</t>
  </si>
  <si>
    <t>PAINEL DE ALARME MEDICINAL AR COMPRIMIDO,OXIDO NITROSO,DIOXI DO DE CARBONO,OXIGENIO E VACUO.FORNECIMENTO E ASSENTAMENTO.( PARA INSTALACAO VIDE FAMILIA 15.014)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</si>
  <si>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</si>
  <si>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19.9 </t>
  </si>
  <si>
    <t xml:space="preserve"> C.06.000.022011 </t>
  </si>
  <si>
    <t>LAJE PRÉ-FABRICADA UNIDIRECIONAL EM VIGA TRELIÇADA/LAJOTA EM EPS LT 12 (8 + 4) - SC = 200KGF/M²</t>
  </si>
  <si>
    <t>Estão exclusos do escopo: movimentação de terra, mobiliário e equipamentos, piso intertravado, bate-macas, chapas metálicas das portas, instalações de automação, CFTV, energia fotovoltaica, controle de acesso, CATV, sonorização, compressor odontológico e bomba de vacuo odontológico portatéis e equipamentos de ar condicionado.</t>
  </si>
  <si>
    <t xml:space="preserve"> 6.3 </t>
  </si>
  <si>
    <t xml:space="preserve"> 98565 </t>
  </si>
  <si>
    <t>PROTEÇÃO MECÂNICA DE SUPERFICIE HORIZONTAL COM ARGAMASSA DE CIMENTO E AREIA, TRAÇO 1:3, E=3CM. AF_09/2023</t>
  </si>
  <si>
    <t xml:space="preserve"> 13.2 </t>
  </si>
  <si>
    <t xml:space="preserve"> 101965 </t>
  </si>
  <si>
    <t>PEITORIL LINEAR EM GRANITO OU MÁRMORE, L = 15CM, COMPRIMENTO DE ATÉ 2M, ASSENTADO COM ARGAMASSA 1:6 COM ADITIVO. AF_11/2020</t>
  </si>
  <si>
    <t>ESTACAO DE CHAMADA DE BANHEIRO,COM INTERRUPTOR DE EMBUTIR.FO RNECIMENTO E COLOCACAO</t>
  </si>
  <si>
    <t xml:space="preserve"> 94492 </t>
  </si>
  <si>
    <t>REGISTRO DE ESFERA, PVC, SOLDÁVEL, COM VOLANTE, DN  50 MM - FORNECIMENTO E INSTALAÇÃO. AF_08/2021</t>
  </si>
  <si>
    <t xml:space="preserve"> CPU2092 </t>
  </si>
  <si>
    <t>CURVA PVC PARA REDE COLETOR ESGOTO, EB-644, 45 GR, 200 MM, COM JUNTA ELASTICA.</t>
  </si>
  <si>
    <t xml:space="preserve"> 15.3.15 </t>
  </si>
  <si>
    <t xml:space="preserve"> 91996 </t>
  </si>
  <si>
    <t>TOMADA MÉDIA DE EMBUTIR (1 MÓDULO), 2P+T 10 A, INCLUINDO SUPORTE E PLACA - FORNECIMENTO E INSTALAÇÃO. AF_03/2023</t>
  </si>
  <si>
    <t>Disjuntor termomagnetico bipolar 70 A, padrão DIN (Europeu - linha branca), curva C, corrente 5KA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</si>
  <si>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</si>
  <si>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</si>
  <si>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16.2.7 </t>
  </si>
  <si>
    <t xml:space="preserve"> 16.2.8 </t>
  </si>
  <si>
    <t xml:space="preserve"> 00042695 </t>
  </si>
  <si>
    <t>CURVA PVC, BB, JE, 90 GRAUS, DN 200 MM, PARA TUBO CORRUGADO E/OU LISO, REDE COLETORA ESGOTO</t>
  </si>
  <si>
    <t>Unidade Básica de Saúde Porte 4 - Área Construída: 871,24m²</t>
  </si>
  <si>
    <t xml:space="preserve"> CPU2102 </t>
  </si>
  <si>
    <t xml:space="preserve"> 11380 </t>
  </si>
  <si>
    <t xml:space="preserve"> 110015 </t>
  </si>
  <si>
    <t xml:space="preserve"> CPU2476 </t>
  </si>
  <si>
    <t xml:space="preserve"> CPU2475 </t>
  </si>
  <si>
    <t xml:space="preserve"> 47.20.320 </t>
  </si>
  <si>
    <t xml:space="preserve"> 12886 </t>
  </si>
  <si>
    <t xml:space="preserve"> 12887 </t>
  </si>
  <si>
    <t xml:space="preserve"> 12892 </t>
  </si>
  <si>
    <t xml:space="preserve"> 12885 </t>
  </si>
  <si>
    <t xml:space="preserve"> CPU2477 </t>
  </si>
  <si>
    <t xml:space="preserve"> 39.21.120 </t>
  </si>
  <si>
    <t xml:space="preserve"> 39.21.060 </t>
  </si>
  <si>
    <t xml:space="preserve"> 39.21.140 </t>
  </si>
  <si>
    <t xml:space="preserve"> 39.21.070 </t>
  </si>
  <si>
    <t xml:space="preserve"> 061463 </t>
  </si>
  <si>
    <t xml:space="preserve"> 062002 </t>
  </si>
  <si>
    <t xml:space="preserve"> 40.11.240 </t>
  </si>
  <si>
    <t xml:space="preserve"> 38.04.180 </t>
  </si>
  <si>
    <t xml:space="preserve"> 39.04.070 </t>
  </si>
  <si>
    <t xml:space="preserve"> 12233 </t>
  </si>
  <si>
    <t xml:space="preserve"> 11112 </t>
  </si>
  <si>
    <t xml:space="preserve"> 7877 </t>
  </si>
  <si>
    <t xml:space="preserve"> 762 </t>
  </si>
  <si>
    <t xml:space="preserve"> 8685 </t>
  </si>
  <si>
    <t xml:space="preserve"> 8113 </t>
  </si>
  <si>
    <t xml:space="preserve"> 8318 </t>
  </si>
  <si>
    <t>Laje pré-fabricada unidirecional em viga treliçada/lajota em EPS LT 20 (16 + 4), exceto capa de concreto</t>
  </si>
  <si>
    <t>Fornecimento e instalação de tela aço soldada nervurada CA-60, malha 20x20cm,ferro 3.4mm, painel 2x3m, (0,72kg/m²), Malha Pop Leve Gerdau ou similar</t>
  </si>
  <si>
    <t xml:space="preserve"> 3.3.12 </t>
  </si>
  <si>
    <t>PORTA COMPLETA MADEIRA 1 FL.1,20x2,10m-INTERNA</t>
  </si>
  <si>
    <t>PORTA CAMARÃO 8 FOLHAS EM ALUMINIO ANODIZADO, ACABAMENTO E PINTURA NA COR BRANCA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</si>
  <si>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</si>
  <si>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</si>
  <si>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7.2.2.4 </t>
  </si>
  <si>
    <t xml:space="preserve"> 100858 </t>
  </si>
  <si>
    <t>MICTÓRIO SIFONADO LOUÇA BRANCA - PADRÃO MÉDIO - FORNECIMENTO E INSTALAÇÃO. AF_01/2020</t>
  </si>
  <si>
    <t xml:space="preserve"> 14.2.8 </t>
  </si>
  <si>
    <t>RESERVATÓRIO METÁLICO TIPO TAÇA 25000L H &lt;= 10M DE ALTURA - FORNECIMENTO E INSTALAÇÃO</t>
  </si>
  <si>
    <t>FILTRO ´Y´ CORPO EM BRONZE, PRESSÃO DE SERVIÇO ATÉ 20,7 BAR (PN 20), DN= 1 1/2´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</si>
  <si>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</si>
  <si>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</si>
  <si>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</si>
  <si>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</si>
  <si>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</si>
  <si>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</si>
  <si>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</si>
  <si>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</si>
  <si>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15.2.44 </t>
  </si>
  <si>
    <t xml:space="preserve"> 15.2.45 </t>
  </si>
  <si>
    <t xml:space="preserve"> 89855 </t>
  </si>
  <si>
    <t>JOELHO 45 GRAUS, PVC, SERIE NORMAL, ESGOTO PREDIAL, DN 150 MM, JUNTA ELÁSTICA, FORNECIDO E INSTALADO EM SUBCOLETOR AÉREO DE ESGOTO SANITÁRIO. AF_08/2022</t>
  </si>
  <si>
    <t>Placa de sinalizacao, fotoluminescente, 30x30 cm, em pvc , com logotipo "Alarme sonoro"- Placa E1</t>
  </si>
  <si>
    <t>Placa de sinalizacao, fotoluminescente, 38x19 cm, em pvc , com logotipo "Comando manual de alarme de incêndio"- Placa E2</t>
  </si>
  <si>
    <t>Placa de sinalizacao, fotoluminescente,38x 19cm, em pvc , com logotipo "Bombas de incêndio" -  Placa E3</t>
  </si>
  <si>
    <t>Placa de sinalizacao, fotoluminescente, 30x30 cm, em pvc , com logotipo "Abrigo de mangueira e hidrante"- Placa E7</t>
  </si>
  <si>
    <t xml:space="preserve"> 102494 </t>
  </si>
  <si>
    <t>PINTURA DE PISO COM TINTA EPÓXI, APLICAÇÃO MANUAL, 2 DEMÃOS, INCLUSO PRIMER EPÓXI. AF_05/2021</t>
  </si>
  <si>
    <t xml:space="preserve"> 15.4.11 </t>
  </si>
  <si>
    <t xml:space="preserve"> 15.4.12 </t>
  </si>
  <si>
    <t xml:space="preserve"> 15.4.13 </t>
  </si>
  <si>
    <t xml:space="preserve"> 15.4.14 </t>
  </si>
  <si>
    <t>CURVA 180 GRAUS PARA ELETRODUTO, PVC, ROSCÁVEL, DN 100 MM (4")</t>
  </si>
  <si>
    <t>CURVA 90 CURTA ELETRODUTO ROSCAVEL PVC 4""</t>
  </si>
  <si>
    <t>CABO DE COBRE FLEXÍVEL DE 120 MM², ISOLAMENTO 0,6/1KV - ISOLAÇÃO HEPR 90°C</t>
  </si>
  <si>
    <t>CABO DE COBRE FLEXÍVEL DE 16 MM², ISOLAMENTO 0,6/1KV - ISOLAÇÃO HEPR 90°C</t>
  </si>
  <si>
    <t>CABO DE COBRE FLEXÍVEL DE 240 MM², ISOLAMENTO 0,6/1KV - ISOLAÇÃO HEPR 90°C</t>
  </si>
  <si>
    <t>CABO DE COBRE FLEXÍVEL DE 25 MM², ISOLAMENTO 0,6/1KV - ISOLAÇÃO HEPR 90°C</t>
  </si>
  <si>
    <t xml:space="preserve"> 92981 </t>
  </si>
  <si>
    <t>CABO DE COBRE FLEXÍVEL ISOLADO, 16 MM², ANTI-CHAMA 450/750 V, PARA DISTRIBUIÇÃO - FORNECIMENTO E INSTALAÇÃO. AF_10/2020</t>
  </si>
  <si>
    <t xml:space="preserve"> 101888 </t>
  </si>
  <si>
    <t>CABO DE COBRE ISOLADO, 25 MM², ANTI-CHAMA 450/750 V, INSTALADO EM ELETROCALHA OU PERFILADO - FORNECIMENTO E INSTALAÇÃO. AF_10/2020</t>
  </si>
  <si>
    <t>CAIXA PASSAGEM CHAPA DE ACO COM TAMPA 202 x 202 x 102</t>
  </si>
  <si>
    <t>CAIXA PASSAGEM DE ACO C/TAMPA APARAFUSADA 302X302X122</t>
  </si>
  <si>
    <t xml:space="preserve"> 91969 </t>
  </si>
  <si>
    <t>INTERRUPTOR PARALELO (3 MÓDULOS), 10A/250V, INCLUINDO SUPORTE E PLACA - FORNECIMENTO E INSTALAÇÃO. AF_03/2023</t>
  </si>
  <si>
    <t xml:space="preserve"> 91967 </t>
  </si>
  <si>
    <t>INTERRUPTOR SIMPLES (3 MÓDULOS), 10A/250V, INCLUINDO SUPORTE E PLACA - FORNECIMENTO E INSTALAÇÃO. AF_03/2023</t>
  </si>
  <si>
    <t>PLACA CEGA SEM FURO</t>
  </si>
  <si>
    <t xml:space="preserve"> 91950 </t>
  </si>
  <si>
    <t>SUPORTE PARAFUSADO COM PLACA DE ENCAIXE 4" X 4" MÉDIO (1,30 M DO PISO) PARA PONTO ELÉTRICO - FORNECIMENTO E INSTALAÇÃO. AF_03/2023</t>
  </si>
  <si>
    <t xml:space="preserve"> 101632 </t>
  </si>
  <si>
    <t>RELÉ FOTOELÉTRICO PARA COMANDO DE ILUMINAÇÃO EXTERNA 1000 W - FORNECIMENTO E INSTALAÇÃO. AF_08/2020</t>
  </si>
  <si>
    <t>RELÉ DE TEMPO ELETRÔNICO DE 3 ATÉ 30S - 220V - 50/60HZ</t>
  </si>
  <si>
    <t xml:space="preserve"> 93663 </t>
  </si>
  <si>
    <t>DISJUNTOR BIPOLAR TIPO DIN, CORRENTE NOMINAL DE 25A - FORNECIMENTO E INSTALAÇÃO. AF_10/2020</t>
  </si>
  <si>
    <t xml:space="preserve"> 93665 </t>
  </si>
  <si>
    <t>DISJUNTOR BIPOLAR TIPO DIN, CORRENTE NOMINAL DE 40A - FORNECIMENTO E INSTALAÇÃO. AF_10/2020</t>
  </si>
  <si>
    <t xml:space="preserve"> 101893 </t>
  </si>
  <si>
    <t>DISJUNTOR TRIPOLAR TIPO NEMA, CORRENTE NOMINAL DE 10 ATÉ 50A - FORNECIMENTO E INSTALAÇÃO. AF_10/2020</t>
  </si>
  <si>
    <t xml:space="preserve"> 93669 </t>
  </si>
  <si>
    <t>DISJUNTOR TRIPOLAR TIPO DIN, CORRENTE NOMINAL DE 20A - FORNECIMENTO E INSTALAÇÃO. AF_10/2020</t>
  </si>
  <si>
    <t xml:space="preserve"> 101895 </t>
  </si>
  <si>
    <t>DISJUNTOR TERMOMAGNÉTICO TRIPOLAR , CORRENTE NOMINAL DE 125A - FORNECIMENTO E INSTALAÇÃO. AF_10/2020</t>
  </si>
  <si>
    <t xml:space="preserve"> 101898 </t>
  </si>
  <si>
    <t>DISJUNTOR TERMOMAGNÉTICO TRIPOLAR , CORRENTE NOMINAL DE 400A - FORNECIMENTO E INSTALAÇÃO. AF_10/2020</t>
  </si>
  <si>
    <t>DISPOSITIVO DIFERENCIAL DR ALTA SENSIB.(30mA) TETRAPOLAR 25A</t>
  </si>
  <si>
    <t>Dispositivo DR tetrapolar 100 A, tipo AC, 30MA</t>
  </si>
  <si>
    <t xml:space="preserve"> 93012 </t>
  </si>
  <si>
    <t>ELETRODUTO RÍGIDO ROSCÁVEL, PVC, DN 110 MM (4"), PARA REDE ENTERRADA DE DISTRIBUIÇÃO DE ENERGIA ELÉTRICA - FORNECIMENTO E INSTALAÇÃO. AF_12/2021</t>
  </si>
  <si>
    <t>ELETRODUTO GALVANIZADO CONFORME NBR13057 -  4´ COM ACESSÓRIOS</t>
  </si>
  <si>
    <t>CABO DE COBRE NU, TÊMPERA MOLE, CLASSE 2, DE 35 MM²</t>
  </si>
  <si>
    <t>Quadro de distribuição de embutir, em chapa de aço, para até 70 disjuntores, com barramento, padrão DIN, exclusive disjuntores</t>
  </si>
  <si>
    <t>Quadro geral de distribuição, embutir, com barramento, em chapa de aço, medindo:1800x1100x250cm, exclusive disjuntores</t>
  </si>
  <si>
    <t>QUADRO DISTRIBUICAO SOBREPOR 70 DISJUNTORES +BARRAMENTO</t>
  </si>
  <si>
    <t>EXAUSTOR CENTRIFUGO SIROCO TRIFASICO MOD: EC3-TN-1,5</t>
  </si>
  <si>
    <t>Curva horizontal 100 x 50 mm para eletrocalha metálica, com ângulo 90° (ref.:mopa ou similar)</t>
  </si>
  <si>
    <t>Fornecimento e instalação de eletrocalha perfurada 100 x   50 x 3000 mm (ref.mopa ou similar)</t>
  </si>
  <si>
    <t>Suporte vertical  100 x 75 mm  para fixação de eletrocalha metálica ( ref.: Mopa ou similar)</t>
  </si>
  <si>
    <t>Tê horizontal 100 x 50 mm com base lisa perfurada para eletrocalha metálica (ref. Mopa ou similar)</t>
  </si>
  <si>
    <t>Terminal 100 x 50 mm para eletrocalha metalica (ref. Mopa ou similar)</t>
  </si>
  <si>
    <t xml:space="preserve"> C.06.000.022013 </t>
  </si>
  <si>
    <t>LAJE PRÉ-FABRICADA UNIDIRECIONAL EM VIGA TRELIÇADA/LAJOTA EM EPS LT 20 (16 + 4) - SC = 300KGF/M²</t>
  </si>
  <si>
    <t xml:space="preserve"> 110515 </t>
  </si>
  <si>
    <t>PORTA CAMARAO 1/3 ARTICULADA FRISADA C/ FERRAGENS 0,72X2,10</t>
  </si>
  <si>
    <t xml:space="preserve"> 6702011 </t>
  </si>
  <si>
    <t>RESERVATÓRIO METÁLICO TIPO TAÇA 25000L H &lt;= 10M DE ALTURA</t>
  </si>
  <si>
    <t xml:space="preserve"> 6702012 </t>
  </si>
  <si>
    <t>CURVA PVC 180º PARA ELETRODUTO 4"</t>
  </si>
  <si>
    <t>01</t>
  </si>
  <si>
    <t xml:space="preserve"> 12220 </t>
  </si>
  <si>
    <t xml:space="preserve"> 202316 </t>
  </si>
  <si>
    <t xml:space="preserve"> 053876 </t>
  </si>
  <si>
    <t xml:space="preserve"> 11820 </t>
  </si>
  <si>
    <t xml:space="preserve"> 10446 </t>
  </si>
  <si>
    <t xml:space="preserve"> 50.05.450 </t>
  </si>
  <si>
    <t xml:space="preserve"> 180301 </t>
  </si>
  <si>
    <t xml:space="preserve"> C2065 </t>
  </si>
  <si>
    <t xml:space="preserve"> 052534 </t>
  </si>
  <si>
    <t xml:space="preserve"> 055700 </t>
  </si>
  <si>
    <t xml:space="preserve"> 05.054.0115-0 </t>
  </si>
  <si>
    <t xml:space="preserve"> 42.05.100 </t>
  </si>
  <si>
    <t xml:space="preserve"> 070237 </t>
  </si>
  <si>
    <t xml:space="preserve"> 12896 </t>
  </si>
  <si>
    <t xml:space="preserve"> 7.2.1.7 </t>
  </si>
  <si>
    <t>Portão/porta em alumínio cor N/B/P, de abrir, 02 fls, vazado, em tubo quadrado 3"x1.1/2" horizontais e engradado e 1.1/2"x1.1/2" verticais, com espaçamento de 12cm.</t>
  </si>
  <si>
    <t>BARRA DE APOIO ARTICULAVEL EM ALUMINIO POLIDO 70cm +PARAFUSO</t>
  </si>
  <si>
    <t xml:space="preserve"> 14.3.15 </t>
  </si>
  <si>
    <t xml:space="preserve"> 18.050.0115-0 </t>
  </si>
  <si>
    <t>ADAPTADOR DE SAIDA PARA VASO SANITARIO</t>
  </si>
  <si>
    <t xml:space="preserve"> 89833 </t>
  </si>
  <si>
    <t>TE, PVC, SERIE NORMAL, ESGOTO PREDIAL, DN 100 X 100 MM, JUNTA ELÁSTICA, FORNECIDO E INSTALADO EM PRUMADA DE ESGOTO SANITÁRIO OU VENTILAÇÃO. AF_08/2022</t>
  </si>
  <si>
    <t xml:space="preserve"> 15.3.16 </t>
  </si>
  <si>
    <t xml:space="preserve"> 15.3.17 </t>
  </si>
  <si>
    <t xml:space="preserve"> 15.4.15 </t>
  </si>
  <si>
    <t xml:space="preserve"> 15.4.16 </t>
  </si>
  <si>
    <t xml:space="preserve"> 15.4.17 </t>
  </si>
  <si>
    <t>Central de alarme endereçável de incendio com sistema p/ até 250 dispositivos, marcal Verin ou similar, Modelo VRE-250 c/ bateria de 12V e 7Amperes</t>
  </si>
  <si>
    <t xml:space="preserve"> 15.4.18 </t>
  </si>
  <si>
    <t>Avisador sonoro tipo sirene para incêndio - Fornecimento</t>
  </si>
  <si>
    <t xml:space="preserve"> 15.4.19 </t>
  </si>
  <si>
    <t>ACIONADOR MANUAL QUEBRA-VIDRO ENDEREÇÁVEL</t>
  </si>
  <si>
    <t xml:space="preserve"> 15.4.20 </t>
  </si>
  <si>
    <t xml:space="preserve"> 101798 </t>
  </si>
  <si>
    <t>TAMPA PARA CAIXA TIPO R1, EM FERRO FUNDIDO, DIMENSÕES INTERNAS: 0,40 X 0,60 M - FORNECIMENTO E INSTALAÇÃO. AF_12/2020</t>
  </si>
  <si>
    <t xml:space="preserve"> 15.4.21 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</si>
  <si>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</si>
  <si>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</si>
  <si>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15.4.22 </t>
  </si>
  <si>
    <t xml:space="preserve"> 15.4.23 </t>
  </si>
  <si>
    <t>Bomba centrífuga trifásica 5CV, modelo 620 Dancor, ou equivalente</t>
  </si>
  <si>
    <t xml:space="preserve"> 15.4.24 </t>
  </si>
  <si>
    <t>QUADRO DE COMANDO DE BOMBAS - COMPLETO</t>
  </si>
  <si>
    <t xml:space="preserve"> 15.4.25 </t>
  </si>
  <si>
    <t xml:space="preserve"> 94499 </t>
  </si>
  <si>
    <t>REGISTRO DE GAVETA BRUTO, LATÃO, ROSCÁVEL, 2 1/2" - FORNECIMENTO E INSTALAÇÃO. AF_08/2021</t>
  </si>
  <si>
    <t xml:space="preserve"> 15.4.26 </t>
  </si>
  <si>
    <t xml:space="preserve"> 99624 </t>
  </si>
  <si>
    <t>VÁLVULA DE RETENÇÃO HORIZONTAL, DE BRONZE, ROSCÁVEL, 2 1/2" - FORNECIMENTO E INSTALAÇÃO. AF_08/2021</t>
  </si>
  <si>
    <t xml:space="preserve"> 15.4.27 </t>
  </si>
  <si>
    <t xml:space="preserve"> 97495 </t>
  </si>
  <si>
    <t>TÊ, EM AÇO, CONEXÃO SOLDADA, DN 65 (2 1/2"), INSTALADO EM REDE DE ALIMENTAÇÃO PARA HIDRANTE - FORNECIMENTO E INSTALAÇÃO. AF_10/2020</t>
  </si>
  <si>
    <t xml:space="preserve"> 15.4.28 </t>
  </si>
  <si>
    <t xml:space="preserve"> 101917 </t>
  </si>
  <si>
    <t>MANÔMETRO 0 A 200 PSI (0 A 14 KGF/CM2), D = 50MM - FORNECIMENTO E INSTALAÇÃO. AF_10/2020</t>
  </si>
  <si>
    <t xml:space="preserve"> 15.4.29 </t>
  </si>
  <si>
    <t>VALVULA GLOBO 150 ROSCA BRONZE 1.1/4""</t>
  </si>
  <si>
    <t xml:space="preserve"> 15.4.30 </t>
  </si>
  <si>
    <t xml:space="preserve"> 97492 </t>
  </si>
  <si>
    <t>TÊ, EM AÇO, CONEXÃO SOLDADA, DN 32 (1 1/4"), INSTALADO EM REDE DE ALIMENTAÇÃO PARA HIDRANTE - FORNECIMENTO E INSTALAÇÃO. AF_10/2020</t>
  </si>
  <si>
    <t xml:space="preserve"> 15.4.31 </t>
  </si>
  <si>
    <t xml:space="preserve"> 92893 </t>
  </si>
  <si>
    <t>UNIÃO, EM FERRO GALVANIZADO, DN 32 (1 1/4"), CONEXÃO ROSQUEADA, INSTALADO EM REDE DE ALIMENTAÇÃO PARA HIDRANTE - FORNECIMENTO E INSTALAÇÃO. AF_10/2020</t>
  </si>
  <si>
    <t xml:space="preserve"> 15.4.32 </t>
  </si>
  <si>
    <t>PRESSOSTATO ALTA/BAIXA COM REARME MANUAL REF. KP15</t>
  </si>
  <si>
    <t xml:space="preserve"> 15.4.33 </t>
  </si>
  <si>
    <t xml:space="preserve"> 15.4.34 </t>
  </si>
  <si>
    <t xml:space="preserve"> 92364 </t>
  </si>
  <si>
    <t>TUBO DE AÇO GALVANIZADO COM COSTURA, CLASSE MÉDIA, DN 32 (1 1/4"), CONEXÃO ROSQUEADA, INSTALADO EM REDE DE ALIMENTAÇÃO PARA HIDRANTE - FORNECIMENTO E INSTALAÇÃO. AF_10/2020</t>
  </si>
  <si>
    <t xml:space="preserve"> 15.4.35 </t>
  </si>
  <si>
    <t xml:space="preserve"> 96765 </t>
  </si>
  <si>
    <t>ABRIGO PARA HIDRANTE, 90X60X17CM, COM REGISTRO GLOBO ANGULAR 45 GRAUS 2 1/2", ADAPTADOR STORZ 2 1/2", MANGUEIRA DE INCÊNDIO 20M, REDUÇÃO 2 1/2" X 1 1/2" E ESGUICHO EM LATÃO 1 1/2" - FORNECIMENTO E INSTALAÇÃO. AF_10/2020</t>
  </si>
  <si>
    <t xml:space="preserve"> 15.4.36 </t>
  </si>
  <si>
    <t xml:space="preserve"> 97440 </t>
  </si>
  <si>
    <t>TÊ, EM AÇO, CONEXÃO RANHURADA, DN 65 (2 1/2"), INSTALADO EM PRUMADAS - FORNECIMENTO E INSTALAÇÃO. AF_10/2020</t>
  </si>
  <si>
    <t xml:space="preserve"> 15.4.37 </t>
  </si>
  <si>
    <t xml:space="preserve"> 97436 </t>
  </si>
  <si>
    <t>CURVA 90 GRAUS, EM AÇO, CONEXÃO RANHURADA, DN 65 (2 1/2"), INSTALADO EM PRUMADAS - FORNECIMENTO E INSTALAÇÃO. AF_10/2020</t>
  </si>
  <si>
    <t xml:space="preserve"> 15.4.38 </t>
  </si>
  <si>
    <t xml:space="preserve"> 97431 </t>
  </si>
  <si>
    <t>ACOPLAMENTO RÍGIDO EM AÇO, CONEXÃO RANHURADA, DN 65 (2 1/2"), INSTALADO EM PRUMADAS - FORNECIMENTO E INSTALAÇÃO. AF_10/2020</t>
  </si>
  <si>
    <t xml:space="preserve"> 15.4.39 </t>
  </si>
  <si>
    <t xml:space="preserve"> 97430 </t>
  </si>
  <si>
    <t>ACOPLAMENTO RÍGIDO EM AÇO, CONEXÃO RANHURADA, DN 50 (2"), INSTALADO EM PRUMADAS - FORNECIMENTO E INSTALAÇÃO. AF_10/2020</t>
  </si>
  <si>
    <t xml:space="preserve"> 15.4.40 </t>
  </si>
  <si>
    <t>PLACA FOTOLUMINESCENTE DE SINALIZACAO DE SEGURANCA CONTRA IN CENDIO,PARA EQUIPAMENTOS DE COMBATE A INCENDIO E ALARME,EM P VC ANTICHAMA,DIMENSOES APROXIMADAS DE (20X15)CM,CONFORME ABN T NBR 16820.FORNECIMENTO E COLOCACAO</t>
  </si>
  <si>
    <t>CAIXA DE INSPEÇÃO SUSPENSA</t>
  </si>
  <si>
    <t xml:space="preserve"> 17.1.13 </t>
  </si>
  <si>
    <t>TOMADA PARA AR EXTERIOR COM FILTRO E REGISTRO 750x500mm</t>
  </si>
  <si>
    <t xml:space="preserve"> 103851 </t>
  </si>
  <si>
    <t>CONECTOR EM BRONZE/LATÃO, DN 15 MM X 1/2", SEM ANEL DE SOLDA, BOLSA X ROSCA F, INSTALADO EM RAMAL E SUB-RAMAL DE GÁS MEDICINAL - FORNECIMENTO E INSTALAÇÃO. AF_04/2022</t>
  </si>
  <si>
    <t xml:space="preserve"> 95248 </t>
  </si>
  <si>
    <t>VÁLVULA DE ESFERA BRUTA, BRONZE, ROSCÁVEL, 1/2" - FORNECIMENTO E INSTALAÇÃO. AF_08/2021</t>
  </si>
  <si>
    <t>Válvula de segurança por pressão de 1/2"</t>
  </si>
  <si>
    <t xml:space="preserve"> 19.10 </t>
  </si>
  <si>
    <t xml:space="preserve"> 19.11 </t>
  </si>
  <si>
    <t xml:space="preserve"> 19.12 </t>
  </si>
  <si>
    <t>17/03/2025</t>
  </si>
  <si>
    <t>CDHU</t>
  </si>
  <si>
    <t xml:space="preserve">02.02.150 </t>
  </si>
  <si>
    <t>Poste de concreto circular, 200 kg, H = 9,00 m</t>
  </si>
  <si>
    <t>68.01.620</t>
  </si>
  <si>
    <t>M2</t>
  </si>
  <si>
    <t>PMSP EDIF</t>
  </si>
  <si>
    <t>FIXAÇÃO (ENCUNHAMENTO) DE ALVENARIA DE VEDAÇÃO COM ARGAMASSA APLICADA COM COLHER</t>
  </si>
  <si>
    <t>28,50</t>
  </si>
  <si>
    <t>26,74</t>
  </si>
  <si>
    <t>46,13</t>
  </si>
  <si>
    <t>176,13</t>
  </si>
  <si>
    <t>53,68</t>
  </si>
  <si>
    <t>85,64</t>
  </si>
  <si>
    <t>57,32</t>
  </si>
  <si>
    <t>65,20</t>
  </si>
  <si>
    <t>35,77</t>
  </si>
  <si>
    <t>1.398,37</t>
  </si>
  <si>
    <t>1.307,34</t>
  </si>
  <si>
    <t>857,13</t>
  </si>
  <si>
    <t>692,16</t>
  </si>
  <si>
    <t>793,37</t>
  </si>
  <si>
    <t>405,90</t>
  </si>
  <si>
    <t>364,48</t>
  </si>
  <si>
    <t>DER/ES EDIF</t>
  </si>
  <si>
    <t>Fornecimento e montagem de estrutura em aço ASTM-A36, sem pintura</t>
  </si>
  <si>
    <t>15.03.030</t>
  </si>
  <si>
    <t>359,41</t>
  </si>
  <si>
    <t>1.156,82</t>
  </si>
  <si>
    <t>40,44</t>
  </si>
  <si>
    <t>46,49</t>
  </si>
  <si>
    <t>20,16</t>
  </si>
  <si>
    <t>52,17</t>
  </si>
  <si>
    <t>72,26</t>
  </si>
  <si>
    <t>59,67</t>
  </si>
  <si>
    <t>87,10</t>
  </si>
  <si>
    <t>32,18</t>
  </si>
  <si>
    <t>34,49</t>
  </si>
  <si>
    <t>90,01</t>
  </si>
  <si>
    <t>76,34</t>
  </si>
  <si>
    <t>429,35</t>
  </si>
  <si>
    <t>1.282,13</t>
  </si>
  <si>
    <t>167,57</t>
  </si>
  <si>
    <t>CPU1926</t>
  </si>
  <si>
    <t>CPU2284</t>
  </si>
  <si>
    <t>CPU2283</t>
  </si>
  <si>
    <t>MOBILIZACAO E DESMOBILIZACAO DE CANTEIRO</t>
  </si>
  <si>
    <t>BARRACAO PARA REFEITORIO EM OBRAS EM COMPENSADO</t>
  </si>
  <si>
    <t>000128</t>
  </si>
  <si>
    <t>CONTROLE TECNOLOGICO DE CONCRETOS</t>
  </si>
  <si>
    <t>SOLUCAO PREPARADORA / LIMPADORA PARA PVC, FRASCO COM 1000 CM3</t>
  </si>
  <si>
    <t>Cotação</t>
  </si>
  <si>
    <t>16.25.04</t>
  </si>
  <si>
    <t>EMBASA</t>
  </si>
  <si>
    <t>FORNECIMENTO E INSTALACAO DE RESERVATORIO METALICO EM ACO USI SAC41 COM CAPACIDADE NOMINAL DE 25000l E FUSTE C/H=10m TRATADO E PINTADO</t>
  </si>
  <si>
    <t>FLANGE SEXTAVADA EM AÇO GALV. D=32mm (1") À 50mm (2")</t>
  </si>
  <si>
    <t>C1392</t>
  </si>
  <si>
    <t>01.21.010</t>
  </si>
  <si>
    <t>Taxa de mobilização e desmobilização de equipamentos para execução de sondagem</t>
  </si>
  <si>
    <t>TX</t>
  </si>
  <si>
    <t>01.21.110</t>
  </si>
  <si>
    <t>Sondagem do terreno à percussão (mínimo de 30 m)</t>
  </si>
  <si>
    <t>CORTE E ATERRO COMPACTADO</t>
  </si>
  <si>
    <t>M3</t>
  </si>
  <si>
    <t>41.10.410</t>
  </si>
  <si>
    <t>Poste telecônico em aço SAE 1010/1020 galvanizado a fogo, com espera para duas luminárias, altura de 3,00 m</t>
  </si>
  <si>
    <t>GRADE DE PROTEÇÃO EM FERRO CHATO</t>
  </si>
  <si>
    <t>M²</t>
  </si>
  <si>
    <t>PRIMEIRO</t>
  </si>
  <si>
    <t>SEGUNDO</t>
  </si>
  <si>
    <t>TERCEIRO</t>
  </si>
  <si>
    <t>QUARTO</t>
  </si>
  <si>
    <t>QUINTO</t>
  </si>
  <si>
    <t>SEXTO</t>
  </si>
  <si>
    <t>SÉTIMO</t>
  </si>
  <si>
    <t>OITAVO</t>
  </si>
  <si>
    <t>MÊS</t>
  </si>
  <si>
    <t>TOTAL GERAL:</t>
  </si>
  <si>
    <t>PERCENTUAL:</t>
  </si>
  <si>
    <t>MENSAL</t>
  </si>
  <si>
    <t>Suporte tubular de fixação em poste para 2 luminárias tipo pétala</t>
  </si>
  <si>
    <t>41.11.450</t>
  </si>
  <si>
    <t>Luminária LED retangular para poste, fluxo luminoso de 14083 lm, eficiência mínima 135 lm/W - potência de 104 W</t>
  </si>
  <si>
    <t>41.11.704</t>
  </si>
  <si>
    <t>ESTACA BROCA DE CONCRETO, DIÂMETRO DE 20CM, ESCAVAÇÃO MANUAL COM TRADO CONCHA, COM ARMADURA DE ARRANQUE. AF_05/2020</t>
  </si>
  <si>
    <t>EXECUÇÃO DE PAVIMENTO EM PISO INTERTRAVADO, COM BLOCO RETANGULAR DE 20 X 10 CM, ESPESSURA 10 CM. AF_10/2022</t>
  </si>
  <si>
    <t>Abertura de caixa até 25 cm, inclui escavação, compactação, transporte e preparo do sub-leito</t>
  </si>
  <si>
    <t>54.01.400</t>
  </si>
  <si>
    <t>21.1</t>
  </si>
  <si>
    <t xml:space="preserve"> 21.1.1</t>
  </si>
  <si>
    <t>LIMPEZA GERAL</t>
  </si>
  <si>
    <t xml:space="preserve"> 21.1.2</t>
  </si>
  <si>
    <t>21.2</t>
  </si>
  <si>
    <t>21.2.1</t>
  </si>
  <si>
    <t>21.2.2</t>
  </si>
  <si>
    <t>21.2.3</t>
  </si>
  <si>
    <t>21.3</t>
  </si>
  <si>
    <t>ILUMINAÇÃO EXTERNA</t>
  </si>
  <si>
    <t>21.3.1</t>
  </si>
  <si>
    <t>21.3.2</t>
  </si>
  <si>
    <t>21.3.3</t>
  </si>
  <si>
    <t>21.3.4</t>
  </si>
  <si>
    <t>21.3.5</t>
  </si>
  <si>
    <t>21.3.6</t>
  </si>
  <si>
    <t>21.4</t>
  </si>
  <si>
    <t>21.4.1</t>
  </si>
  <si>
    <t>GRADES/GRADIL/PORTÕES</t>
  </si>
  <si>
    <t>21.5</t>
  </si>
  <si>
    <t>21.5.1</t>
  </si>
  <si>
    <t>21.4.2</t>
  </si>
  <si>
    <t>21.4.3</t>
  </si>
  <si>
    <t>SONDAGEM/TERRAPLENAGEM</t>
  </si>
  <si>
    <t>PISO EXTERNO</t>
  </si>
  <si>
    <t>21.6</t>
  </si>
  <si>
    <t>21.6.1</t>
  </si>
  <si>
    <t>21.6.2</t>
  </si>
  <si>
    <t>21.6.3</t>
  </si>
  <si>
    <t>21.6.4</t>
  </si>
  <si>
    <t>21.5.2</t>
  </si>
  <si>
    <t>21.5.3</t>
  </si>
  <si>
    <t>21.5.4</t>
  </si>
  <si>
    <t>21.5.5</t>
  </si>
  <si>
    <t>LASTRO COM MATERIAL GRANULAR, APLICAÇÃO EM BLOCOS DE COROAMENTO, ESPESSURA DE *5 CM*. AF_01/2024</t>
  </si>
  <si>
    <t>Concreto usinado, fck = 25 MPa</t>
  </si>
  <si>
    <t>11.01.130</t>
  </si>
  <si>
    <t>Lançamento e adensamento de concreto ou massa em estrutura</t>
  </si>
  <si>
    <t>11.16.060</t>
  </si>
  <si>
    <t>Armadura em barra de aço CA-50 (A ou B) fyk = 500 MPa</t>
  </si>
  <si>
    <t>10.01.040</t>
  </si>
  <si>
    <t>Forma plana em compensado para estrutura aparente com cimbramento tubular metálico</t>
  </si>
  <si>
    <t>09.02.140</t>
  </si>
  <si>
    <t>Alvenaria de bloco de concreto estrutural 14 cm - classe B</t>
  </si>
  <si>
    <t>14.11.221</t>
  </si>
  <si>
    <t>14.20.020</t>
  </si>
  <si>
    <t>Cimalha em concreto com pingadeira</t>
  </si>
  <si>
    <t>Gradil em aço galvanizado eletrofundido, malha 65 x 132 mm e pintura eletrostática</t>
  </si>
  <si>
    <t>34.05.260</t>
  </si>
  <si>
    <t>FECHAMENTO DE DIVISAS</t>
  </si>
  <si>
    <t>Portão de abrir em grade de aço galvanizado eletrofundida, malha 65 x 132 mm, e pintura eletrostática</t>
  </si>
  <si>
    <t>34.05.290</t>
  </si>
  <si>
    <t>21.6.5</t>
  </si>
  <si>
    <t>21.6.6</t>
  </si>
  <si>
    <t>21.6.7</t>
  </si>
  <si>
    <t>21.6.8</t>
  </si>
  <si>
    <t>21.6.9</t>
  </si>
  <si>
    <t>21.7</t>
  </si>
  <si>
    <t>ENTRADA DE ENERGIA</t>
  </si>
  <si>
    <t>21.7.2</t>
  </si>
  <si>
    <t>21.7.1</t>
  </si>
  <si>
    <t>21.8</t>
  </si>
  <si>
    <t>21.8.1</t>
  </si>
  <si>
    <t>21.8.2</t>
  </si>
  <si>
    <t>21.8.3</t>
  </si>
  <si>
    <t>21.8.4</t>
  </si>
  <si>
    <t>21.8.5</t>
  </si>
  <si>
    <t>21.8.6</t>
  </si>
  <si>
    <t>21.8.7</t>
  </si>
  <si>
    <t>21.8.8</t>
  </si>
  <si>
    <t>21.8.9</t>
  </si>
  <si>
    <t>21.8.10</t>
  </si>
  <si>
    <t>21.8.11</t>
  </si>
  <si>
    <t>21.8.12</t>
  </si>
  <si>
    <t>21.8.13</t>
  </si>
  <si>
    <t>21.8.14</t>
  </si>
  <si>
    <t>COMPLEMENTO REDE DE LÓGICA</t>
  </si>
  <si>
    <t>PLACA (ESPELHO) 1 POSTO HORIZONTAL 4x2 PIAL PLUS OU SIMILAR</t>
  </si>
  <si>
    <t>PLACA COM UM FURO IMPERIA BRANCO IRIEL OU SIMILAR P/ SAIDA CABO DE SOM</t>
  </si>
  <si>
    <t>CABO ELETRÔNICO CATEGORIA 5E, INSTALADO EM EDIFICAÇÃO INSTITUCIONAL - FORNECIMENTO E INSTALAÇÃO. AF_11/2019</t>
  </si>
  <si>
    <t>PATCH CORD RJ45 - 1,5M</t>
  </si>
  <si>
    <t>PATCH PAINEL - 24 PORTAS - INSTALADO</t>
  </si>
  <si>
    <t>Voice panel de 50 portas - categoria 3</t>
  </si>
  <si>
    <t>69.09.300</t>
  </si>
  <si>
    <t>GUIA ORGANIZADORA DE CABOS 19" - 1V - INSTALADA</t>
  </si>
  <si>
    <t>69.20.200</t>
  </si>
  <si>
    <t>Bandeja fixa para rack, 19´ x 500 mm</t>
  </si>
  <si>
    <t>66.08.100</t>
  </si>
  <si>
    <t>Rack fechado padrão metálico, 19 x 12 Us x 470 mm</t>
  </si>
  <si>
    <t>69.20.230</t>
  </si>
  <si>
    <t>Calha de aço com 8 tomadas 2P+T - 250 V, com cabo</t>
  </si>
  <si>
    <t>SWITCH - 24 PORTAS - INSTALADO</t>
  </si>
  <si>
    <t>69.03.400</t>
  </si>
  <si>
    <t>Central PABX híbrida de telefonia para 8 linhas tronco e 24 a 32 ramais digital e analógico</t>
  </si>
  <si>
    <t>Fornecimento e instalação de Módulo Monomodo Gbic para Switch</t>
  </si>
  <si>
    <t xml:space="preserve"> 18.2</t>
  </si>
  <si>
    <t xml:space="preserve"> 18.3</t>
  </si>
  <si>
    <t xml:space="preserve"> 18.4</t>
  </si>
  <si>
    <t xml:space="preserve"> 18.5</t>
  </si>
  <si>
    <t xml:space="preserve"> 18.6</t>
  </si>
  <si>
    <t xml:space="preserve"> 18.7</t>
  </si>
  <si>
    <t xml:space="preserve"> 18.8</t>
  </si>
  <si>
    <t xml:space="preserve"> 18.9</t>
  </si>
  <si>
    <t xml:space="preserve"> 18.10</t>
  </si>
  <si>
    <t xml:space="preserve"> 18.11</t>
  </si>
  <si>
    <t xml:space="preserve"> 18.12</t>
  </si>
  <si>
    <t xml:space="preserve"> 18.13</t>
  </si>
  <si>
    <t xml:space="preserve"> 18.14</t>
  </si>
  <si>
    <t xml:space="preserve"> 18.15</t>
  </si>
  <si>
    <t xml:space="preserve"> 18.16</t>
  </si>
  <si>
    <t xml:space="preserve"> 18.17</t>
  </si>
  <si>
    <t xml:space="preserve"> 18.18</t>
  </si>
  <si>
    <t xml:space="preserve"> 18.19</t>
  </si>
  <si>
    <t xml:space="preserve"> 18.20</t>
  </si>
  <si>
    <t xml:space="preserve"> 18.21</t>
  </si>
  <si>
    <t xml:space="preserve"> 18.22</t>
  </si>
  <si>
    <t xml:space="preserve"> 18.23</t>
  </si>
  <si>
    <t xml:space="preserve"> 18.24</t>
  </si>
  <si>
    <t xml:space="preserve"> 18.25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</si>
  <si>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</si>
  <si>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</si>
  <si>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</si>
  <si>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</si>
  <si>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</si>
  <si>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</si>
  <si>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</si>
  <si>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</si>
  <si>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</si>
  <si>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</si>
  <si>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</si>
  <si>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</si>
  <si>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</si>
  <si>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</si>
  <si>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</si>
  <si>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</si>
  <si>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</si>
  <si>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</si>
  <si>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</si>
  <si>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</si>
  <si>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</si>
  <si>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</si>
  <si>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</si>
  <si>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</si>
  <si>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</si>
  <si>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</si>
  <si>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</si>
  <si>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</si>
  <si>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</si>
  <si>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</si>
  <si>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</si>
  <si>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</si>
  <si>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</si>
  <si>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</si>
  <si>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</si>
  <si>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</si>
  <si>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</si>
  <si>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</si>
  <si>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</si>
  <si>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</si>
  <si>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</si>
  <si>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</si>
  <si>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</si>
  <si>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</si>
  <si>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</si>
  <si>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</si>
  <si>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</si>
  <si>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</si>
  <si>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</si>
  <si>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</si>
  <si>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</si>
  <si>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</si>
  <si>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</si>
  <si>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</si>
  <si>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</si>
  <si>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</si>
  <si>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16.1.62</t>
  </si>
  <si>
    <t xml:space="preserve"> 16.1.63</t>
  </si>
  <si>
    <t xml:space="preserve"> 16.1.64</t>
  </si>
  <si>
    <t xml:space="preserve"> 16.1.65</t>
  </si>
  <si>
    <t xml:space="preserve"> 16.1.66</t>
  </si>
  <si>
    <t xml:space="preserve"> 16.1.67</t>
  </si>
  <si>
    <t xml:space="preserve"> 16.1.68</t>
  </si>
  <si>
    <t xml:space="preserve"> 16.1.69</t>
  </si>
  <si>
    <t xml:space="preserve"> 16.1.70</t>
  </si>
  <si>
    <t xml:space="preserve"> 16.1.71</t>
  </si>
  <si>
    <t xml:space="preserve"> 16.1.72</t>
  </si>
  <si>
    <t xml:space="preserve"> 16.1.73</t>
  </si>
  <si>
    <t xml:space="preserve"> 16.1.74</t>
  </si>
  <si>
    <t xml:space="preserve"> 16.1.75</t>
  </si>
  <si>
    <t xml:space="preserve"> 16.1.76</t>
  </si>
  <si>
    <t xml:space="preserve"> 16.1.77</t>
  </si>
  <si>
    <t xml:space="preserve"> 16.1.78</t>
  </si>
  <si>
    <t xml:space="preserve"> 16.1.79</t>
  </si>
  <si>
    <t xml:space="preserve"> 16.1.80</t>
  </si>
  <si>
    <t xml:space="preserve"> 16.1.81</t>
  </si>
  <si>
    <t xml:space="preserve"> 16.1.82</t>
  </si>
  <si>
    <t xml:space="preserve"> 16.1.83</t>
  </si>
  <si>
    <t xml:space="preserve"> 16.1.84</t>
  </si>
  <si>
    <t xml:space="preserve"> 16.1.85</t>
  </si>
  <si>
    <t xml:space="preserve"> 16.1.86</t>
  </si>
  <si>
    <t xml:space="preserve"> 16.1.87</t>
  </si>
  <si>
    <t>TOTAL GERAL</t>
  </si>
  <si>
    <t>CHECAGEM</t>
  </si>
  <si>
    <t>NONO</t>
  </si>
  <si>
    <t>DÉCIMO</t>
  </si>
  <si>
    <t>TOTAL DO ITEM (R$ / %)</t>
  </si>
  <si>
    <t>DESEMBOLSO TOTAL DO MÊS (R$:)</t>
  </si>
  <si>
    <t>ACUMULADO</t>
  </si>
  <si>
    <t>CRONOGRAMA FÍSICO-FINANCEIRO</t>
  </si>
  <si>
    <t>Guilherme Zanutto Laurino</t>
  </si>
  <si>
    <t>Secretário Adjunto de Obras e Serviços Públicos</t>
  </si>
  <si>
    <t>CAU A119388-0</t>
  </si>
  <si>
    <t>Prefeitura Municipal de Itatiba, 26 de março de 2025</t>
  </si>
  <si>
    <t>COMPOSIÇÃO</t>
  </si>
  <si>
    <t>001</t>
  </si>
  <si>
    <t>ENTRADA DE ENERGIA 150KVA</t>
  </si>
  <si>
    <t>Transformador de potência trifásico de 150 kVA, classe 15 kV, a óleo</t>
  </si>
  <si>
    <t>36.09.050</t>
  </si>
  <si>
    <t xml:space="preserve"> 1.1.8</t>
  </si>
  <si>
    <t xml:space="preserve"> 1.1.9</t>
  </si>
  <si>
    <t xml:space="preserve"> 1.1.10</t>
  </si>
  <si>
    <t xml:space="preserve"> 1.1.11</t>
  </si>
  <si>
    <t xml:space="preserve"> 1.1.12</t>
  </si>
  <si>
    <t xml:space="preserve"> 1.1.13</t>
  </si>
  <si>
    <t xml:space="preserve"> 1.2.2</t>
  </si>
  <si>
    <t>LIMPEZA MECANIZADA DE TERRENO, INCLUSIVE DE CAMADA VEGETAL ATÉ 30CM DE PROFUNDIDADE, SEM TRANSPORTE</t>
  </si>
  <si>
    <t>PMSP INFRA</t>
  </si>
  <si>
    <t>TRANSPORTE COM CAMINHÃO BASCULANTE DE 10 M³, EM VIA URBANA PAVIMENTADA, DMT ATÉ 30 KM (UNIDADE: M3XKM). AF_07/2020</t>
  </si>
  <si>
    <t>M3XKM</t>
  </si>
  <si>
    <t>ENCARREGADO GERAL DE OBRAS COM ENCARGOS COMPLEMENTARES</t>
  </si>
  <si>
    <t>SINAPI (02/2025) - CDHU (02/2025) - SBC (03/2025) - ORSE (01/2025) - EMOP (02/2025) - SEINFRA 028 (10/2023)  -  DER/ES EDIFICAÇÕES (01/2025)  -   EMBASA/BA (01/2025)  -  PMSP/SIURB (07/2024)</t>
  </si>
  <si>
    <t>OK</t>
  </si>
  <si>
    <t xml:space="preserve"> 01595 </t>
  </si>
  <si>
    <t>03234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</si>
</sst>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0000"/>
  </numFmts>
  <fonts count="41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name val="Arial"/>
      <family val="1"/>
    </font>
    <font>
      <b/>
      <sz val="11"/>
      <name val="Arial"/>
      <family val="1"/>
    </font>
    <font>
      <sz val="10"/>
      <color rgb="FF000000"/>
      <name val="Arial"/>
      <family val="2"/>
    </font>
    <font>
      <sz val="11"/>
      <name val="Arial"/>
      <family val="1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name val="Arial"/>
      <family val="1"/>
    </font>
    <font>
      <b/>
      <sz val="11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A3D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20" fillId="0" borderId="0" applyFont="0" applyFill="0" applyBorder="0" applyAlignment="0" applyProtection="0"/>
    <xf numFmtId="0" fontId="24" fillId="0" borderId="25"/>
    <xf numFmtId="0" fontId="3" fillId="0" borderId="25"/>
    <xf numFmtId="0" fontId="25" fillId="0" borderId="25"/>
    <xf numFmtId="0" fontId="25" fillId="0" borderId="25"/>
  </cellStyleXfs>
  <cellXfs count="4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2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164" fontId="15" fillId="0" borderId="11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10" fontId="15" fillId="0" borderId="11" xfId="0" applyNumberFormat="1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9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wrapText="1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0" fontId="16" fillId="2" borderId="10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0" fontId="13" fillId="0" borderId="10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6" fontId="16" fillId="2" borderId="10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5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165" fontId="11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9" fillId="3" borderId="1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167" fontId="13" fillId="3" borderId="16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vertical="center"/>
    </xf>
    <xf numFmtId="0" fontId="13" fillId="3" borderId="17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167" fontId="9" fillId="3" borderId="17" xfId="0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10" fontId="13" fillId="0" borderId="0" xfId="0" applyNumberFormat="1" applyFont="1" applyAlignment="1">
      <alignment horizontal="center" vertical="center"/>
    </xf>
    <xf numFmtId="0" fontId="17" fillId="0" borderId="0" xfId="0" applyFont="1"/>
    <xf numFmtId="0" fontId="9" fillId="0" borderId="0" xfId="0" applyFont="1" applyAlignment="1">
      <alignment vertical="top" wrapText="1"/>
    </xf>
    <xf numFmtId="0" fontId="11" fillId="0" borderId="2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3" fontId="9" fillId="0" borderId="0" xfId="1" applyFont="1" applyAlignment="1">
      <alignment horizontal="center" vertical="center"/>
    </xf>
    <xf numFmtId="43" fontId="11" fillId="0" borderId="2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11" fillId="0" borderId="0" xfId="1" applyFont="1" applyAlignment="1">
      <alignment vertical="center"/>
    </xf>
    <xf numFmtId="43" fontId="11" fillId="0" borderId="7" xfId="1" applyFont="1" applyBorder="1" applyAlignment="1">
      <alignment vertical="center"/>
    </xf>
    <xf numFmtId="43" fontId="9" fillId="0" borderId="0" xfId="1" applyFont="1" applyAlignment="1">
      <alignment vertical="center"/>
    </xf>
    <xf numFmtId="43" fontId="13" fillId="3" borderId="16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" fontId="4" fillId="0" borderId="0" xfId="0" applyNumberFormat="1" applyFont="1"/>
    <xf numFmtId="49" fontId="15" fillId="0" borderId="11" xfId="0" applyNumberFormat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17" fontId="4" fillId="0" borderId="0" xfId="0" applyNumberFormat="1" applyFont="1"/>
    <xf numFmtId="0" fontId="4" fillId="0" borderId="25" xfId="0" applyFont="1" applyBorder="1"/>
    <xf numFmtId="44" fontId="4" fillId="0" borderId="0" xfId="0" applyNumberFormat="1" applyFont="1"/>
    <xf numFmtId="43" fontId="9" fillId="3" borderId="17" xfId="0" applyNumberFormat="1" applyFont="1" applyFill="1" applyBorder="1" applyAlignment="1">
      <alignment horizontal="center" vertical="center"/>
    </xf>
    <xf numFmtId="43" fontId="13" fillId="3" borderId="17" xfId="0" applyNumberFormat="1" applyFont="1" applyFill="1" applyBorder="1" applyAlignment="1">
      <alignment horizontal="center" vertical="center"/>
    </xf>
    <xf numFmtId="44" fontId="27" fillId="0" borderId="0" xfId="0" applyNumberFormat="1" applyFont="1" applyAlignment="1">
      <alignment vertical="center"/>
    </xf>
    <xf numFmtId="49" fontId="13" fillId="0" borderId="21" xfId="0" applyNumberFormat="1" applyFont="1" applyBorder="1" applyAlignment="1">
      <alignment vertical="center"/>
    </xf>
    <xf numFmtId="49" fontId="13" fillId="0" borderId="22" xfId="0" applyNumberFormat="1" applyFont="1" applyBorder="1" applyAlignment="1">
      <alignment vertical="center"/>
    </xf>
    <xf numFmtId="49" fontId="13" fillId="0" borderId="23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0" fillId="0" borderId="21" xfId="5" applyFont="1" applyBorder="1" applyAlignment="1">
      <alignment horizontal="left" vertical="center"/>
    </xf>
    <xf numFmtId="0" fontId="8" fillId="0" borderId="13" xfId="0" applyFont="1" applyBorder="1"/>
    <xf numFmtId="49" fontId="13" fillId="3" borderId="28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165" fontId="13" fillId="3" borderId="28" xfId="0" applyNumberFormat="1" applyFont="1" applyFill="1" applyBorder="1" applyAlignment="1">
      <alignment horizontal="center" vertical="center" wrapText="1"/>
    </xf>
    <xf numFmtId="167" fontId="13" fillId="3" borderId="28" xfId="0" applyNumberFormat="1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left" vertical="top" wrapText="1"/>
    </xf>
    <xf numFmtId="0" fontId="24" fillId="6" borderId="20" xfId="0" applyFont="1" applyFill="1" applyBorder="1" applyAlignment="1">
      <alignment horizontal="right" vertical="top" wrapText="1"/>
    </xf>
    <xf numFmtId="0" fontId="24" fillId="6" borderId="20" xfId="0" applyFont="1" applyFill="1" applyBorder="1" applyAlignment="1">
      <alignment horizontal="center" vertical="top" wrapText="1"/>
    </xf>
    <xf numFmtId="49" fontId="24" fillId="6" borderId="20" xfId="0" applyNumberFormat="1" applyFont="1" applyFill="1" applyBorder="1" applyAlignment="1">
      <alignment horizontal="right" vertical="top" wrapText="1"/>
    </xf>
    <xf numFmtId="43" fontId="24" fillId="6" borderId="20" xfId="1" applyFont="1" applyFill="1" applyBorder="1" applyAlignment="1">
      <alignment horizontal="center" vertical="top" wrapText="1"/>
    </xf>
    <xf numFmtId="4" fontId="24" fillId="6" borderId="20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vertical="center"/>
    </xf>
    <xf numFmtId="167" fontId="4" fillId="10" borderId="4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2" fillId="10" borderId="43" xfId="0" applyNumberFormat="1" applyFont="1" applyFill="1" applyBorder="1" applyAlignment="1">
      <alignment horizontal="center" vertical="center"/>
    </xf>
    <xf numFmtId="167" fontId="4" fillId="0" borderId="25" xfId="0" applyNumberFormat="1" applyFont="1" applyBorder="1" applyAlignment="1">
      <alignment horizontal="center" vertical="center"/>
    </xf>
    <xf numFmtId="167" fontId="4" fillId="10" borderId="44" xfId="0" applyNumberFormat="1" applyFont="1" applyFill="1" applyBorder="1" applyAlignment="1">
      <alignment horizontal="center" vertical="center"/>
    </xf>
    <xf numFmtId="167" fontId="2" fillId="10" borderId="44" xfId="0" applyNumberFormat="1" applyFont="1" applyFill="1" applyBorder="1" applyAlignment="1">
      <alignment horizontal="center" vertical="center"/>
    </xf>
    <xf numFmtId="0" fontId="4" fillId="0" borderId="55" xfId="0" applyFont="1" applyBorder="1"/>
    <xf numFmtId="0" fontId="9" fillId="0" borderId="25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left" vertical="center" wrapText="1"/>
    </xf>
    <xf numFmtId="0" fontId="11" fillId="0" borderId="28" xfId="0" applyFont="1" applyBorder="1"/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11" borderId="10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10" fontId="18" fillId="0" borderId="12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18" fillId="12" borderId="13" xfId="0" applyNumberFormat="1" applyFont="1" applyFill="1" applyBorder="1" applyAlignment="1">
      <alignment horizontal="center" vertical="center"/>
    </xf>
    <xf numFmtId="7" fontId="18" fillId="0" borderId="13" xfId="0" applyNumberFormat="1" applyFont="1" applyBorder="1" applyAlignment="1">
      <alignment horizontal="center" vertical="center"/>
    </xf>
    <xf numFmtId="10" fontId="18" fillId="0" borderId="23" xfId="0" applyNumberFormat="1" applyFont="1" applyBorder="1" applyAlignment="1">
      <alignment horizontal="center" vertical="center"/>
    </xf>
    <xf numFmtId="166" fontId="18" fillId="0" borderId="45" xfId="0" applyNumberFormat="1" applyFont="1" applyBorder="1" applyAlignment="1">
      <alignment horizontal="center" vertical="center"/>
    </xf>
    <xf numFmtId="166" fontId="18" fillId="12" borderId="45" xfId="0" applyNumberFormat="1" applyFont="1" applyFill="1" applyBorder="1" applyAlignment="1">
      <alignment horizontal="center" vertical="center"/>
    </xf>
    <xf numFmtId="7" fontId="18" fillId="0" borderId="45" xfId="0" applyNumberFormat="1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166" fontId="28" fillId="11" borderId="11" xfId="0" applyNumberFormat="1" applyFont="1" applyFill="1" applyBorder="1" applyAlignment="1">
      <alignment horizontal="center" vertical="center"/>
    </xf>
    <xf numFmtId="166" fontId="18" fillId="11" borderId="43" xfId="0" applyNumberFormat="1" applyFont="1" applyFill="1" applyBorder="1" applyAlignment="1">
      <alignment horizontal="center" vertical="center"/>
    </xf>
    <xf numFmtId="166" fontId="28" fillId="0" borderId="11" xfId="0" applyNumberFormat="1" applyFont="1" applyBorder="1" applyAlignment="1">
      <alignment horizontal="left" vertical="center"/>
    </xf>
    <xf numFmtId="44" fontId="18" fillId="11" borderId="43" xfId="0" applyNumberFormat="1" applyFont="1" applyFill="1" applyBorder="1" applyAlignment="1">
      <alignment horizontal="center" vertical="center"/>
    </xf>
    <xf numFmtId="166" fontId="28" fillId="0" borderId="21" xfId="0" applyNumberFormat="1" applyFont="1" applyBorder="1" applyAlignment="1">
      <alignment horizontal="left" vertical="center"/>
    </xf>
    <xf numFmtId="0" fontId="19" fillId="11" borderId="50" xfId="0" applyFont="1" applyFill="1" applyBorder="1" applyAlignment="1">
      <alignment horizontal="center" vertical="center"/>
    </xf>
    <xf numFmtId="44" fontId="19" fillId="11" borderId="50" xfId="0" applyNumberFormat="1" applyFont="1" applyFill="1" applyBorder="1" applyAlignment="1">
      <alignment horizontal="center" vertical="center"/>
    </xf>
    <xf numFmtId="166" fontId="19" fillId="11" borderId="50" xfId="0" applyNumberFormat="1" applyFont="1" applyFill="1" applyBorder="1" applyAlignment="1">
      <alignment horizontal="center"/>
    </xf>
    <xf numFmtId="44" fontId="19" fillId="11" borderId="50" xfId="0" applyNumberFormat="1" applyFont="1" applyFill="1" applyBorder="1" applyAlignment="1">
      <alignment horizontal="center"/>
    </xf>
    <xf numFmtId="0" fontId="19" fillId="11" borderId="50" xfId="0" applyFont="1" applyFill="1" applyBorder="1" applyAlignment="1">
      <alignment horizontal="center"/>
    </xf>
    <xf numFmtId="166" fontId="28" fillId="0" borderId="43" xfId="0" applyNumberFormat="1" applyFont="1" applyBorder="1" applyAlignment="1">
      <alignment horizontal="left" vertical="center"/>
    </xf>
    <xf numFmtId="10" fontId="18" fillId="0" borderId="43" xfId="0" applyNumberFormat="1" applyFont="1" applyBorder="1" applyAlignment="1">
      <alignment horizontal="center" vertical="center"/>
    </xf>
    <xf numFmtId="10" fontId="18" fillId="11" borderId="45" xfId="0" applyNumberFormat="1" applyFont="1" applyFill="1" applyBorder="1" applyAlignment="1">
      <alignment horizontal="center" vertical="center"/>
    </xf>
    <xf numFmtId="10" fontId="18" fillId="11" borderId="43" xfId="0" applyNumberFormat="1" applyFont="1" applyFill="1" applyBorder="1" applyAlignment="1">
      <alignment horizontal="center" vertical="center"/>
    </xf>
    <xf numFmtId="0" fontId="35" fillId="0" borderId="0" xfId="0" applyFont="1"/>
    <xf numFmtId="0" fontId="19" fillId="0" borderId="25" xfId="0" applyFont="1" applyBorder="1" applyAlignment="1">
      <alignment vertical="center"/>
    </xf>
    <xf numFmtId="44" fontId="19" fillId="0" borderId="0" xfId="0" applyNumberFormat="1" applyFont="1"/>
    <xf numFmtId="0" fontId="18" fillId="0" borderId="25" xfId="0" applyFont="1" applyBorder="1" applyAlignment="1">
      <alignment vertical="center"/>
    </xf>
    <xf numFmtId="0" fontId="18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37" fillId="0" borderId="0" xfId="0" applyFont="1"/>
    <xf numFmtId="0" fontId="9" fillId="3" borderId="25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5" xfId="0" applyFont="1" applyBorder="1" applyAlignment="1">
      <alignment vertical="center" wrapText="1"/>
    </xf>
    <xf numFmtId="0" fontId="22" fillId="5" borderId="20" xfId="0" applyFont="1" applyFill="1" applyBorder="1" applyAlignment="1">
      <alignment horizontal="left" vertical="top" wrapText="1"/>
    </xf>
    <xf numFmtId="43" fontId="22" fillId="5" borderId="20" xfId="1" applyFont="1" applyFill="1" applyBorder="1" applyAlignment="1">
      <alignment horizontal="center" vertical="top" wrapText="1"/>
    </xf>
    <xf numFmtId="0" fontId="22" fillId="5" borderId="20" xfId="0" applyFont="1" applyFill="1" applyBorder="1" applyAlignment="1">
      <alignment horizontal="center" vertical="top" wrapText="1"/>
    </xf>
    <xf numFmtId="167" fontId="22" fillId="5" borderId="20" xfId="0" applyNumberFormat="1" applyFont="1" applyFill="1" applyBorder="1" applyAlignment="1">
      <alignment horizontal="center" vertical="top" wrapText="1"/>
    </xf>
    <xf numFmtId="168" fontId="22" fillId="5" borderId="20" xfId="0" applyNumberFormat="1" applyFont="1" applyFill="1" applyBorder="1" applyAlignment="1">
      <alignment horizontal="center" vertical="top" wrapText="1"/>
    </xf>
    <xf numFmtId="167" fontId="24" fillId="6" borderId="20" xfId="0" applyNumberFormat="1" applyFont="1" applyFill="1" applyBorder="1" applyAlignment="1">
      <alignment horizontal="center" vertical="top" wrapText="1"/>
    </xf>
    <xf numFmtId="168" fontId="24" fillId="6" borderId="20" xfId="0" applyNumberFormat="1" applyFont="1" applyFill="1" applyBorder="1" applyAlignment="1">
      <alignment horizontal="center" vertical="top" wrapText="1"/>
    </xf>
    <xf numFmtId="49" fontId="24" fillId="6" borderId="20" xfId="0" applyNumberFormat="1" applyFont="1" applyFill="1" applyBorder="1" applyAlignment="1">
      <alignment horizontal="left" vertical="top" wrapText="1"/>
    </xf>
    <xf numFmtId="167" fontId="38" fillId="5" borderId="43" xfId="0" applyNumberFormat="1" applyFont="1" applyFill="1" applyBorder="1" applyAlignment="1">
      <alignment horizontal="center" vertical="top" wrapText="1"/>
    </xf>
    <xf numFmtId="168" fontId="38" fillId="5" borderId="43" xfId="0" applyNumberFormat="1" applyFont="1" applyFill="1" applyBorder="1" applyAlignment="1">
      <alignment horizontal="center" vertical="top" wrapText="1"/>
    </xf>
    <xf numFmtId="0" fontId="39" fillId="7" borderId="20" xfId="0" applyFont="1" applyFill="1" applyBorder="1" applyAlignment="1">
      <alignment horizontal="left" vertical="top" wrapText="1"/>
    </xf>
    <xf numFmtId="0" fontId="39" fillId="7" borderId="20" xfId="0" applyFont="1" applyFill="1" applyBorder="1" applyAlignment="1">
      <alignment horizontal="right" vertical="top" wrapText="1"/>
    </xf>
    <xf numFmtId="0" fontId="39" fillId="7" borderId="20" xfId="0" applyFont="1" applyFill="1" applyBorder="1" applyAlignment="1">
      <alignment horizontal="center" vertical="top" wrapText="1"/>
    </xf>
    <xf numFmtId="0" fontId="40" fillId="6" borderId="20" xfId="0" applyFont="1" applyFill="1" applyBorder="1" applyAlignment="1">
      <alignment horizontal="left" vertical="top" wrapText="1"/>
    </xf>
    <xf numFmtId="0" fontId="40" fillId="6" borderId="20" xfId="0" applyFont="1" applyFill="1" applyBorder="1" applyAlignment="1">
      <alignment horizontal="right" vertical="top" wrapText="1"/>
    </xf>
    <xf numFmtId="0" fontId="40" fillId="6" borderId="20" xfId="0" applyFont="1" applyFill="1" applyBorder="1" applyAlignment="1">
      <alignment horizontal="center" vertical="top" wrapText="1"/>
    </xf>
    <xf numFmtId="169" fontId="40" fillId="6" borderId="20" xfId="0" applyNumberFormat="1" applyFont="1" applyFill="1" applyBorder="1" applyAlignment="1">
      <alignment horizontal="right" vertical="top" wrapText="1"/>
    </xf>
    <xf numFmtId="4" fontId="40" fillId="6" borderId="20" xfId="0" applyNumberFormat="1" applyFont="1" applyFill="1" applyBorder="1" applyAlignment="1">
      <alignment horizontal="right" vertical="top" wrapText="1"/>
    </xf>
    <xf numFmtId="0" fontId="40" fillId="8" borderId="20" xfId="0" applyFont="1" applyFill="1" applyBorder="1" applyAlignment="1">
      <alignment horizontal="left" vertical="top" wrapText="1"/>
    </xf>
    <xf numFmtId="0" fontId="40" fillId="8" borderId="20" xfId="0" applyFont="1" applyFill="1" applyBorder="1" applyAlignment="1">
      <alignment horizontal="right" vertical="top" wrapText="1"/>
    </xf>
    <xf numFmtId="0" fontId="40" fillId="8" borderId="20" xfId="0" applyFont="1" applyFill="1" applyBorder="1" applyAlignment="1">
      <alignment horizontal="center" vertical="top" wrapText="1"/>
    </xf>
    <xf numFmtId="169" fontId="40" fillId="8" borderId="20" xfId="0" applyNumberFormat="1" applyFont="1" applyFill="1" applyBorder="1" applyAlignment="1">
      <alignment horizontal="right" vertical="top" wrapText="1"/>
    </xf>
    <xf numFmtId="4" fontId="40" fillId="8" borderId="20" xfId="0" applyNumberFormat="1" applyFont="1" applyFill="1" applyBorder="1" applyAlignment="1">
      <alignment horizontal="right" vertical="top" wrapText="1"/>
    </xf>
    <xf numFmtId="0" fontId="40" fillId="9" borderId="20" xfId="0" applyFont="1" applyFill="1" applyBorder="1" applyAlignment="1">
      <alignment horizontal="left" vertical="top" wrapText="1"/>
    </xf>
    <xf numFmtId="0" fontId="40" fillId="9" borderId="20" xfId="0" applyFont="1" applyFill="1" applyBorder="1" applyAlignment="1">
      <alignment horizontal="right" vertical="top" wrapText="1"/>
    </xf>
    <xf numFmtId="0" fontId="40" fillId="9" borderId="20" xfId="0" applyFont="1" applyFill="1" applyBorder="1" applyAlignment="1">
      <alignment horizontal="center" vertical="top" wrapText="1"/>
    </xf>
    <xf numFmtId="169" fontId="40" fillId="9" borderId="20" xfId="0" applyNumberFormat="1" applyFont="1" applyFill="1" applyBorder="1" applyAlignment="1">
      <alignment horizontal="right" vertical="top" wrapText="1"/>
    </xf>
    <xf numFmtId="4" fontId="40" fillId="9" borderId="20" xfId="0" applyNumberFormat="1" applyFont="1" applyFill="1" applyBorder="1" applyAlignment="1">
      <alignment horizontal="right" vertical="top" wrapText="1"/>
    </xf>
    <xf numFmtId="0" fontId="40" fillId="7" borderId="0" xfId="0" applyFont="1" applyFill="1" applyAlignment="1">
      <alignment horizontal="right" vertical="top" wrapText="1"/>
    </xf>
    <xf numFmtId="4" fontId="40" fillId="7" borderId="0" xfId="0" applyNumberFormat="1" applyFont="1" applyFill="1" applyAlignment="1">
      <alignment horizontal="right" vertical="top" wrapText="1"/>
    </xf>
    <xf numFmtId="0" fontId="40" fillId="6" borderId="30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4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0" fillId="0" borderId="0" xfId="0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38" fillId="5" borderId="43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4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11" fillId="4" borderId="18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center" vertical="center" wrapText="1"/>
    </xf>
    <xf numFmtId="43" fontId="11" fillId="4" borderId="18" xfId="1" applyFont="1" applyFill="1" applyBorder="1" applyAlignment="1">
      <alignment horizontal="right" vertical="center" wrapText="1"/>
    </xf>
    <xf numFmtId="43" fontId="8" fillId="0" borderId="19" xfId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35" fillId="0" borderId="0" xfId="0" applyFont="1"/>
    <xf numFmtId="49" fontId="18" fillId="0" borderId="25" xfId="0" applyNumberFormat="1" applyFont="1" applyBorder="1" applyAlignment="1">
      <alignment horizontal="center" vertical="center"/>
    </xf>
    <xf numFmtId="0" fontId="36" fillId="0" borderId="0" xfId="0" applyFont="1"/>
    <xf numFmtId="0" fontId="28" fillId="11" borderId="11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/>
    </xf>
    <xf numFmtId="0" fontId="18" fillId="11" borderId="51" xfId="0" applyFont="1" applyFill="1" applyBorder="1" applyAlignment="1">
      <alignment horizontal="center" vertical="center"/>
    </xf>
    <xf numFmtId="0" fontId="18" fillId="11" borderId="56" xfId="0" applyFont="1" applyFill="1" applyBorder="1" applyAlignment="1">
      <alignment horizontal="center" vertical="center"/>
    </xf>
    <xf numFmtId="0" fontId="18" fillId="11" borderId="52" xfId="0" applyFont="1" applyFill="1" applyBorder="1" applyAlignment="1">
      <alignment horizontal="center" vertical="center"/>
    </xf>
    <xf numFmtId="0" fontId="18" fillId="11" borderId="54" xfId="0" applyFont="1" applyFill="1" applyBorder="1" applyAlignment="1">
      <alignment horizontal="center" vertical="center"/>
    </xf>
    <xf numFmtId="0" fontId="18" fillId="11" borderId="49" xfId="0" applyFont="1" applyFill="1" applyBorder="1" applyAlignment="1">
      <alignment horizontal="center" vertical="center"/>
    </xf>
    <xf numFmtId="0" fontId="18" fillId="11" borderId="55" xfId="0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18" fillId="0" borderId="5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28" fillId="11" borderId="21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8" fillId="11" borderId="24" xfId="0" applyFont="1" applyFill="1" applyBorder="1" applyAlignment="1">
      <alignment horizontal="center" vertical="center"/>
    </xf>
    <xf numFmtId="0" fontId="28" fillId="11" borderId="25" xfId="0" applyFont="1" applyFill="1" applyBorder="1" applyAlignment="1">
      <alignment horizontal="center" vertical="center"/>
    </xf>
    <xf numFmtId="0" fontId="28" fillId="11" borderId="26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/>
    </xf>
    <xf numFmtId="0" fontId="31" fillId="0" borderId="22" xfId="0" applyFont="1" applyBorder="1"/>
    <xf numFmtId="0" fontId="31" fillId="0" borderId="57" xfId="0" applyFont="1" applyBorder="1"/>
    <xf numFmtId="0" fontId="31" fillId="0" borderId="24" xfId="0" applyFont="1" applyBorder="1"/>
    <xf numFmtId="0" fontId="32" fillId="0" borderId="25" xfId="0" applyFont="1" applyBorder="1"/>
    <xf numFmtId="0" fontId="32" fillId="0" borderId="48" xfId="0" applyFont="1" applyBorder="1"/>
    <xf numFmtId="0" fontId="31" fillId="0" borderId="27" xfId="0" applyFont="1" applyBorder="1"/>
    <xf numFmtId="0" fontId="31" fillId="0" borderId="28" xfId="0" applyFont="1" applyBorder="1"/>
    <xf numFmtId="0" fontId="31" fillId="0" borderId="58" xfId="0" applyFont="1" applyBorder="1"/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40" fillId="9" borderId="20" xfId="0" applyFont="1" applyFill="1" applyBorder="1" applyAlignment="1">
      <alignment horizontal="left" vertical="top" wrapText="1"/>
    </xf>
    <xf numFmtId="0" fontId="40" fillId="8" borderId="20" xfId="0" applyFont="1" applyFill="1" applyBorder="1" applyAlignment="1">
      <alignment horizontal="left" vertical="top" wrapText="1"/>
    </xf>
    <xf numFmtId="0" fontId="39" fillId="7" borderId="20" xfId="0" applyFont="1" applyFill="1" applyBorder="1" applyAlignment="1">
      <alignment horizontal="left" vertical="top" wrapText="1"/>
    </xf>
    <xf numFmtId="0" fontId="40" fillId="6" borderId="20" xfId="0" applyFont="1" applyFill="1" applyBorder="1" applyAlignment="1">
      <alignment horizontal="left" vertical="top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 wrapText="1"/>
    </xf>
    <xf numFmtId="0" fontId="8" fillId="0" borderId="25" xfId="0" applyFont="1" applyBorder="1"/>
    <xf numFmtId="0" fontId="40" fillId="7" borderId="0" xfId="0" applyFont="1" applyFill="1" applyAlignment="1">
      <alignment horizontal="right" vertical="top" wrapText="1"/>
    </xf>
    <xf numFmtId="0" fontId="9" fillId="0" borderId="0" xfId="0" applyFont="1" applyAlignment="1">
      <alignment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10" fontId="9" fillId="0" borderId="41" xfId="0" applyNumberFormat="1" applyFont="1" applyBorder="1" applyAlignment="1">
      <alignment horizontal="center" vertical="center"/>
    </xf>
    <xf numFmtId="10" fontId="9" fillId="0" borderId="42" xfId="0" applyNumberFormat="1" applyFont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10" fontId="9" fillId="0" borderId="38" xfId="0" applyNumberFormat="1" applyFont="1" applyBorder="1" applyAlignment="1">
      <alignment horizontal="center" vertical="center"/>
    </xf>
    <xf numFmtId="10" fontId="9" fillId="0" borderId="39" xfId="0" applyNumberFormat="1" applyFont="1" applyBorder="1" applyAlignment="1">
      <alignment horizontal="center" vertical="center"/>
    </xf>
    <xf numFmtId="10" fontId="9" fillId="0" borderId="40" xfId="0" applyNumberFormat="1" applyFont="1" applyBorder="1" applyAlignment="1">
      <alignment horizontal="center" vertical="center"/>
    </xf>
    <xf numFmtId="10" fontId="16" fillId="2" borderId="11" xfId="0" applyNumberFormat="1" applyFont="1" applyFill="1" applyBorder="1" applyAlignment="1">
      <alignment horizontal="center" vertical="center"/>
    </xf>
    <xf numFmtId="10" fontId="16" fillId="2" borderId="13" xfId="0" applyNumberFormat="1" applyFont="1" applyFill="1" applyBorder="1" applyAlignment="1">
      <alignment horizontal="center" vertical="center"/>
    </xf>
    <xf numFmtId="0" fontId="8" fillId="0" borderId="9" xfId="0" applyFont="1" applyBorder="1"/>
    <xf numFmtId="0" fontId="9" fillId="0" borderId="0" xfId="0" applyFont="1" applyAlignment="1">
      <alignment horizontal="left" vertical="center" wrapText="1"/>
    </xf>
    <xf numFmtId="0" fontId="16" fillId="2" borderId="31" xfId="0" applyFont="1" applyFill="1" applyBorder="1" applyAlignment="1">
      <alignment horizontal="center" vertical="center"/>
    </xf>
    <xf numFmtId="0" fontId="8" fillId="0" borderId="19" xfId="0" applyFont="1" applyBorder="1"/>
    <xf numFmtId="0" fontId="34" fillId="0" borderId="25" xfId="0" applyFont="1" applyBorder="1" applyAlignment="1">
      <alignment horizontal="right" vertical="center" wrapText="1"/>
    </xf>
  </cellXfs>
  <cellStyles count="6">
    <cellStyle name="Normal" xfId="0" builtinId="0"/>
    <cellStyle name="Normal 2" xfId="2" xr:uid="{A6D6DA0A-A2F2-4038-9457-4672DB045A13}"/>
    <cellStyle name="Normal 3" xfId="3" xr:uid="{FEE3E0F6-F4BB-4816-A940-04D7D9F387C3}"/>
    <cellStyle name="Normal 4" xfId="4" xr:uid="{0FBACFE0-196B-40CF-9968-9C9FF2A753F6}"/>
    <cellStyle name="Normal 5" xfId="5" xr:uid="{546C6EAD-19DA-478E-AD34-786CD4F67EA4}"/>
    <cellStyle name="Vírgula" xfId="1" builtinId="3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2145847</xdr:colOff>
      <xdr:row>2</xdr:row>
      <xdr:rowOff>68036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536EBE23-AA1E-40AE-813A-9CD454D761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45311" y="489857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5EF05447-FC38-4A7B-9E5E-B3E51D9E6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29527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620085</xdr:colOff>
      <xdr:row>2</xdr:row>
      <xdr:rowOff>68036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228" y="57150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999"/>
  <sheetViews>
    <sheetView showGridLines="0" topLeftCell="A28" zoomScale="70" zoomScaleNormal="70" workbookViewId="0">
      <selection activeCell="B12" sqref="B12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56.62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297" t="s">
        <v>0</v>
      </c>
      <c r="C2" s="298"/>
      <c r="D2" s="298"/>
      <c r="E2" s="2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300"/>
      <c r="C3" s="301"/>
      <c r="D3" s="301"/>
      <c r="E3" s="30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300"/>
      <c r="C4" s="301"/>
      <c r="D4" s="301"/>
      <c r="E4" s="30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300"/>
      <c r="C5" s="301"/>
      <c r="D5" s="301"/>
      <c r="E5" s="30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303"/>
      <c r="C6" s="304"/>
      <c r="D6" s="304"/>
      <c r="E6" s="30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88" t="s">
        <v>1159</v>
      </c>
      <c r="C8" s="5"/>
      <c r="D8" s="5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7" t="str">
        <f>C15</f>
        <v>Unidade Básica de Saúde Porte 4 - Área Construída: 871,24m²</v>
      </c>
      <c r="C9" s="8"/>
      <c r="D9" s="8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0"/>
      <c r="C10" s="8"/>
      <c r="D10" s="8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1" t="s">
        <v>1</v>
      </c>
      <c r="C11" s="8"/>
      <c r="D11" s="8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x14ac:dyDescent="0.2">
      <c r="A12" s="1"/>
      <c r="B12" s="187" t="s">
        <v>1786</v>
      </c>
      <c r="C12" s="8"/>
      <c r="D12" s="8"/>
      <c r="E12" s="9"/>
      <c r="F12" s="1"/>
      <c r="G12" s="175"/>
      <c r="H12" s="175"/>
      <c r="I12" s="175"/>
      <c r="J12" s="175"/>
      <c r="K12" s="17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5.25" customHeight="1" x14ac:dyDescent="0.2">
      <c r="A13" s="1"/>
      <c r="B13" s="12"/>
      <c r="C13" s="13"/>
      <c r="D13" s="13"/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5"/>
      <c r="C14" s="16"/>
      <c r="D14" s="17"/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8" t="s">
        <v>2</v>
      </c>
      <c r="C15" s="181" t="s">
        <v>1250</v>
      </c>
      <c r="D15" s="182"/>
      <c r="E15" s="18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19"/>
      <c r="B16" s="18" t="s">
        <v>3</v>
      </c>
      <c r="C16" s="306" t="s">
        <v>1074</v>
      </c>
      <c r="D16" s="307"/>
      <c r="E16" s="30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19"/>
      <c r="B17" s="18" t="s">
        <v>4</v>
      </c>
      <c r="C17" s="184" t="s">
        <v>5</v>
      </c>
      <c r="D17" s="182"/>
      <c r="E17" s="183"/>
      <c r="F17" s="19"/>
      <c r="G17" s="1"/>
      <c r="H17" s="1"/>
      <c r="I17" s="1"/>
      <c r="J17" s="169"/>
      <c r="K17" s="169"/>
      <c r="L17" s="169"/>
      <c r="M17" s="169"/>
      <c r="N17" s="169"/>
      <c r="O17" s="169"/>
      <c r="P17" s="169"/>
      <c r="Q17" s="169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8" t="s">
        <v>6</v>
      </c>
      <c r="C18" s="21">
        <v>45717</v>
      </c>
      <c r="D18" s="185"/>
      <c r="E18" s="186"/>
      <c r="F18" s="1"/>
      <c r="G18" s="1"/>
      <c r="H18" s="1"/>
      <c r="I18" s="1"/>
      <c r="J18" s="169"/>
      <c r="K18" s="169"/>
      <c r="L18" s="169"/>
      <c r="M18" s="169"/>
      <c r="N18" s="169"/>
      <c r="O18" s="169"/>
      <c r="P18" s="169"/>
      <c r="Q18" s="169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8" t="s">
        <v>7</v>
      </c>
      <c r="C19" s="24">
        <f>'BDI SEM DESONERAÇÃO'!E36</f>
        <v>0.20814986876099639</v>
      </c>
      <c r="D19" s="22"/>
      <c r="E19" s="23"/>
      <c r="F19" s="1"/>
      <c r="G19" s="1"/>
      <c r="H19" s="1"/>
      <c r="I19" s="1"/>
      <c r="J19" s="169"/>
      <c r="K19" s="169"/>
      <c r="L19" s="169"/>
      <c r="M19" s="169"/>
      <c r="N19" s="169"/>
      <c r="O19" s="169"/>
      <c r="P19" s="169"/>
      <c r="Q19" s="169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18" t="s">
        <v>8</v>
      </c>
      <c r="C20" s="25">
        <v>871.24</v>
      </c>
      <c r="D20" s="22"/>
      <c r="E20" s="2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8" t="s">
        <v>9</v>
      </c>
      <c r="C21" s="173" t="s">
        <v>1468</v>
      </c>
      <c r="D21" s="22"/>
      <c r="E21" s="2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8" t="s">
        <v>10</v>
      </c>
      <c r="C22" s="26" t="s">
        <v>1370</v>
      </c>
      <c r="D22" s="22"/>
      <c r="E22" s="2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27" t="s">
        <v>11</v>
      </c>
      <c r="C23" s="26" t="s">
        <v>12</v>
      </c>
      <c r="D23" s="22"/>
      <c r="E23" s="2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18" t="s">
        <v>13</v>
      </c>
      <c r="C24" s="26" t="s">
        <v>14</v>
      </c>
      <c r="D24" s="22"/>
      <c r="E24" s="2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28"/>
      <c r="C25" s="29"/>
      <c r="D25" s="29"/>
      <c r="E25" s="2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30"/>
      <c r="C26" s="31"/>
      <c r="D26" s="32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4"/>
      <c r="C27" s="35"/>
      <c r="D27" s="35"/>
      <c r="E27" s="3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34"/>
      <c r="C28" s="35"/>
      <c r="D28" s="35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34"/>
      <c r="C29" s="35"/>
      <c r="D29" s="35"/>
      <c r="E29" s="3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309" t="s">
        <v>15</v>
      </c>
      <c r="C30" s="301"/>
      <c r="D30" s="301"/>
      <c r="E30" s="30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310" t="str">
        <f t="shared" ref="B31:B32" si="0">C23</f>
        <v>Thaís Ferreira Pellaquim</v>
      </c>
      <c r="C31" s="301"/>
      <c r="D31" s="301"/>
      <c r="E31" s="30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311" t="str">
        <f t="shared" si="0"/>
        <v>Engenheira Civil  - CREA MG 247749/D</v>
      </c>
      <c r="C32" s="301"/>
      <c r="D32" s="301"/>
      <c r="E32" s="30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37"/>
      <c r="C33" s="38"/>
      <c r="D33" s="38"/>
      <c r="E33" s="3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"/>
      <c r="C34" s="19"/>
      <c r="D34" s="19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7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B2:E6"/>
    <mergeCell ref="C16:E16"/>
    <mergeCell ref="B30:E30"/>
    <mergeCell ref="B31:E31"/>
    <mergeCell ref="B32:E32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</sheetPr>
  <dimension ref="A1:Z995"/>
  <sheetViews>
    <sheetView showGridLines="0" topLeftCell="A19" zoomScale="70" zoomScaleNormal="70" workbookViewId="0">
      <selection activeCell="J28" sqref="J28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40"/>
      <c r="B1" s="2"/>
      <c r="C1" s="19"/>
      <c r="D1" s="19"/>
      <c r="E1" s="19"/>
      <c r="F1" s="19"/>
      <c r="G1" s="40"/>
      <c r="H1" s="40"/>
      <c r="I1" s="41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.75" customHeight="1" x14ac:dyDescent="0.2">
      <c r="A2" s="42"/>
      <c r="B2" s="297" t="s">
        <v>16</v>
      </c>
      <c r="C2" s="298"/>
      <c r="D2" s="298"/>
      <c r="E2" s="298"/>
      <c r="F2" s="299"/>
      <c r="G2" s="42"/>
      <c r="H2" s="4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0"/>
      <c r="W2" s="40"/>
      <c r="X2" s="40"/>
      <c r="Y2" s="40"/>
      <c r="Z2" s="1"/>
    </row>
    <row r="3" spans="1:26" ht="18.75" customHeight="1" x14ac:dyDescent="0.2">
      <c r="A3" s="42"/>
      <c r="B3" s="300"/>
      <c r="C3" s="301"/>
      <c r="D3" s="301"/>
      <c r="E3" s="301"/>
      <c r="F3" s="302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0"/>
      <c r="W3" s="40"/>
      <c r="X3" s="40"/>
      <c r="Y3" s="40"/>
      <c r="Z3" s="1"/>
    </row>
    <row r="4" spans="1:26" ht="18.75" customHeight="1" x14ac:dyDescent="0.2">
      <c r="A4" s="42"/>
      <c r="B4" s="300"/>
      <c r="C4" s="301"/>
      <c r="D4" s="301"/>
      <c r="E4" s="301"/>
      <c r="F4" s="302"/>
      <c r="G4" s="42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0"/>
      <c r="W4" s="40"/>
      <c r="X4" s="40"/>
      <c r="Y4" s="40"/>
      <c r="Z4" s="1"/>
    </row>
    <row r="5" spans="1:26" ht="18.75" customHeight="1" x14ac:dyDescent="0.2">
      <c r="A5" s="42"/>
      <c r="B5" s="300"/>
      <c r="C5" s="301"/>
      <c r="D5" s="301"/>
      <c r="E5" s="301"/>
      <c r="F5" s="302"/>
      <c r="G5" s="42"/>
      <c r="H5" s="43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0"/>
      <c r="X5" s="40"/>
      <c r="Y5" s="40"/>
      <c r="Z5" s="1"/>
    </row>
    <row r="6" spans="1:26" ht="18.75" customHeight="1" x14ac:dyDescent="0.2">
      <c r="A6" s="42"/>
      <c r="B6" s="303"/>
      <c r="C6" s="304"/>
      <c r="D6" s="304"/>
      <c r="E6" s="304"/>
      <c r="F6" s="305"/>
      <c r="G6" s="42"/>
      <c r="H6" s="4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0"/>
      <c r="W6" s="40"/>
      <c r="X6" s="40"/>
      <c r="Y6" s="40"/>
      <c r="Z6" s="1"/>
    </row>
    <row r="7" spans="1:26" ht="15" customHeight="1" x14ac:dyDescent="0.2">
      <c r="A7" s="44"/>
      <c r="B7" s="4"/>
      <c r="C7" s="4"/>
      <c r="D7" s="4"/>
      <c r="E7" s="4"/>
      <c r="F7" s="4"/>
      <c r="G7" s="44"/>
      <c r="H7" s="45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"/>
    </row>
    <row r="8" spans="1:26" ht="15" customHeight="1" x14ac:dyDescent="0.2">
      <c r="A8" s="44"/>
      <c r="B8" s="46" t="str">
        <f>'DADOS GERAIS'!B8</f>
        <v>Secretaria de Atenção Primária à Saúde</v>
      </c>
      <c r="C8" s="47"/>
      <c r="D8" s="48" t="s">
        <v>17</v>
      </c>
      <c r="E8" s="48"/>
      <c r="F8" s="49" t="str">
        <f>'DADOS GERAIS'!$B$21</f>
        <v>Data:</v>
      </c>
      <c r="G8" s="44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"/>
    </row>
    <row r="9" spans="1:26" ht="15" customHeight="1" x14ac:dyDescent="0.2">
      <c r="A9" s="44"/>
      <c r="B9" s="50" t="str">
        <f>'DADOS GERAIS'!B9</f>
        <v>Unidade Básica de Saúde Porte 4 - Área Construída: 871,24m²</v>
      </c>
      <c r="C9" s="51"/>
      <c r="D9" s="52">
        <f>'DADOS GERAIS'!C19</f>
        <v>0.20814986876099639</v>
      </c>
      <c r="E9" s="52"/>
      <c r="F9" s="53" t="str">
        <f>'DADOS GERAIS'!$C$21</f>
        <v>17/03/2025</v>
      </c>
      <c r="G9" s="44"/>
      <c r="H9" s="45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1"/>
    </row>
    <row r="10" spans="1:26" ht="15" customHeight="1" x14ac:dyDescent="0.2">
      <c r="A10" s="44"/>
      <c r="B10" s="54"/>
      <c r="C10" s="51"/>
      <c r="D10" s="1"/>
      <c r="E10" s="1"/>
      <c r="F10" s="55"/>
      <c r="G10" s="44"/>
      <c r="H10" s="45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"/>
    </row>
    <row r="11" spans="1:26" ht="15" customHeight="1" x14ac:dyDescent="0.2">
      <c r="A11" s="44"/>
      <c r="B11" s="56" t="str">
        <f>'DADOS GERAIS'!B11</f>
        <v>Bancos:</v>
      </c>
      <c r="C11" s="51"/>
      <c r="D11" s="57"/>
      <c r="E11" s="57"/>
      <c r="F11" s="55" t="str">
        <f>'DADOS GERAIS'!$B$22</f>
        <v>Revisão:</v>
      </c>
      <c r="G11" s="44"/>
      <c r="H11" s="4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"/>
    </row>
    <row r="12" spans="1:26" ht="15" customHeight="1" x14ac:dyDescent="0.2">
      <c r="A12" s="44"/>
      <c r="B12" s="317" t="str">
        <f>'DADOS GERAIS'!B12</f>
        <v>SINAPI (02/2025) - CDHU (02/2025) - SBC (03/2025) - ORSE (01/2025) - EMOP (02/2025) - SEINFRA 028 (10/2023)  -  DER/ES EDIFICAÇÕES (01/2025)  -   EMBASA/BA (01/2025)  -  PMSP/SIURB (07/2024)</v>
      </c>
      <c r="C12" s="318"/>
      <c r="D12" s="52"/>
      <c r="E12" s="52"/>
      <c r="F12" s="58" t="str">
        <f>'DADOS GERAIS'!$C$22</f>
        <v>01</v>
      </c>
      <c r="G12" s="44"/>
      <c r="H12" s="45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"/>
    </row>
    <row r="13" spans="1:26" ht="25.5" customHeight="1" x14ac:dyDescent="0.2">
      <c r="A13" s="44"/>
      <c r="B13" s="319"/>
      <c r="C13" s="320"/>
      <c r="D13" s="59"/>
      <c r="E13" s="59"/>
      <c r="F13" s="60"/>
      <c r="G13" s="44"/>
      <c r="H13" s="45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"/>
    </row>
    <row r="14" spans="1:26" ht="15" customHeight="1" x14ac:dyDescent="0.2">
      <c r="A14" s="44"/>
      <c r="B14" s="61"/>
      <c r="C14" s="4"/>
      <c r="D14" s="4"/>
      <c r="E14" s="4"/>
      <c r="F14" s="4"/>
      <c r="G14" s="44"/>
      <c r="H14" s="1"/>
      <c r="I14" s="1"/>
      <c r="J14" s="1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1"/>
    </row>
    <row r="15" spans="1:26" ht="15" customHeight="1" x14ac:dyDescent="0.2">
      <c r="A15" s="62"/>
      <c r="B15" s="63" t="s">
        <v>18</v>
      </c>
      <c r="C15" s="64" t="s">
        <v>19</v>
      </c>
      <c r="D15" s="65"/>
      <c r="E15" s="65" t="s">
        <v>20</v>
      </c>
      <c r="F15" s="66" t="s">
        <v>21</v>
      </c>
      <c r="G15" s="40"/>
      <c r="H15" s="67"/>
      <c r="I15" s="1"/>
      <c r="J15" s="1"/>
      <c r="K15" s="1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" customHeight="1" x14ac:dyDescent="0.2">
      <c r="A16" s="62"/>
      <c r="B16" s="68"/>
      <c r="C16" s="69"/>
      <c r="D16" s="69"/>
      <c r="E16" s="68"/>
      <c r="F16" s="68"/>
      <c r="G16" s="40"/>
      <c r="H16" s="44"/>
      <c r="I16" s="1"/>
      <c r="J16" s="1"/>
      <c r="K16" s="1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" customHeight="1" x14ac:dyDescent="0.2">
      <c r="A17" s="44"/>
      <c r="B17" s="70">
        <v>1</v>
      </c>
      <c r="C17" s="20" t="str">
        <f t="array" ref="C17">INDEX('ORC. SINTÉTICO'!$E:$E,MATCH($B17,'ORC. SINTÉTICO'!$B:$B,0))</f>
        <v>SERVIÇOS PRELIMINARES E INDIRETOS</v>
      </c>
      <c r="D17" s="71"/>
      <c r="E17" s="72">
        <f t="array" ref="E17">INDEX('ORC. SINTÉTICO'!$J:$J,MATCH($B17,'ORC. SINTÉTICO'!$B:$B,0))</f>
        <v>475907.82</v>
      </c>
      <c r="F17" s="73">
        <f t="shared" ref="F17:F37" si="0">IFERROR(E17/$E$39,"-")</f>
        <v>8.6941080909937102E-2</v>
      </c>
      <c r="G17" s="40"/>
      <c r="H17" s="180"/>
      <c r="I17" s="1"/>
      <c r="J17" s="1"/>
      <c r="K17" s="1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0"/>
      <c r="Y17" s="40"/>
      <c r="Z17" s="40"/>
    </row>
    <row r="18" spans="1:26" ht="15" customHeight="1" x14ac:dyDescent="0.2">
      <c r="A18" s="44"/>
      <c r="B18" s="70">
        <v>2</v>
      </c>
      <c r="C18" s="20" t="str">
        <f t="array" ref="C18">INDEX('ORC. SINTÉTICO'!$E:$E,MATCH($B18,'ORC. SINTÉTICO'!$B:$B,0))</f>
        <v>FUNDAÇÃO</v>
      </c>
      <c r="D18" s="71"/>
      <c r="E18" s="72">
        <f t="array" ref="E18">INDEX('ORC. SINTÉTICO'!$J:$J,MATCH($B18,'ORC. SINTÉTICO'!$B:$B,0))</f>
        <v>360370.98</v>
      </c>
      <c r="F18" s="73">
        <f t="shared" si="0"/>
        <v>6.5834267085111822E-2</v>
      </c>
      <c r="G18" s="40"/>
      <c r="H18" s="180"/>
      <c r="I18" s="1"/>
      <c r="J18" s="1"/>
      <c r="K18" s="1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0"/>
      <c r="Y18" s="40"/>
      <c r="Z18" s="40"/>
    </row>
    <row r="19" spans="1:26" ht="15" customHeight="1" x14ac:dyDescent="0.2">
      <c r="A19" s="44"/>
      <c r="B19" s="70">
        <v>3</v>
      </c>
      <c r="C19" s="20" t="str">
        <f t="array" ref="C19">INDEX('ORC. SINTÉTICO'!$E:$E,MATCH($B19,'ORC. SINTÉTICO'!$B:$B,0))</f>
        <v>ESTRUTURA</v>
      </c>
      <c r="D19" s="71"/>
      <c r="E19" s="72">
        <f t="array" ref="E19">INDEX('ORC. SINTÉTICO'!$J:$J,MATCH($B19,'ORC. SINTÉTICO'!$B:$B,0))</f>
        <v>533696.28</v>
      </c>
      <c r="F19" s="73">
        <f t="shared" si="0"/>
        <v>9.7498148823888728E-2</v>
      </c>
      <c r="G19" s="40"/>
      <c r="H19" s="180"/>
      <c r="I19" s="1"/>
      <c r="J19" s="1"/>
      <c r="K19" s="1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0"/>
      <c r="Y19" s="40"/>
      <c r="Z19" s="40"/>
    </row>
    <row r="20" spans="1:26" ht="15" customHeight="1" x14ac:dyDescent="0.2">
      <c r="A20" s="44"/>
      <c r="B20" s="70">
        <v>4</v>
      </c>
      <c r="C20" s="20" t="str">
        <f t="array" ref="C20">INDEX('ORC. SINTÉTICO'!$E:$E,MATCH($B20,'ORC. SINTÉTICO'!$B:$B,0))</f>
        <v>ALVENARIA, VEDAÇÕES E DIVISÓRIAS</v>
      </c>
      <c r="D20" s="74"/>
      <c r="E20" s="72">
        <f t="array" ref="E20">INDEX('ORC. SINTÉTICO'!$J:$J,MATCH($B20,'ORC. SINTÉTICO'!$B:$B,0))</f>
        <v>411202.6</v>
      </c>
      <c r="F20" s="73">
        <f t="shared" si="0"/>
        <v>7.5120426718301242E-2</v>
      </c>
      <c r="G20" s="40"/>
      <c r="H20" s="180"/>
      <c r="I20" s="1"/>
      <c r="J20" s="1"/>
      <c r="K20" s="1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0"/>
      <c r="Y20" s="40"/>
      <c r="Z20" s="40"/>
    </row>
    <row r="21" spans="1:26" ht="15" customHeight="1" x14ac:dyDescent="0.2">
      <c r="A21" s="44"/>
      <c r="B21" s="70">
        <v>5</v>
      </c>
      <c r="C21" s="20" t="str">
        <f t="array" ref="C21">INDEX('ORC. SINTÉTICO'!$E:$E,MATCH($B21,'ORC. SINTÉTICO'!$B:$B,0))</f>
        <v>COBERTURA</v>
      </c>
      <c r="D21" s="71"/>
      <c r="E21" s="72">
        <f t="array" ref="E21">INDEX('ORC. SINTÉTICO'!$J:$J,MATCH($B21,'ORC. SINTÉTICO'!$B:$B,0))</f>
        <v>179151.73</v>
      </c>
      <c r="F21" s="73">
        <f t="shared" si="0"/>
        <v>3.2728281399295366E-2</v>
      </c>
      <c r="G21" s="40"/>
      <c r="H21" s="180"/>
      <c r="I21" s="1"/>
      <c r="J21" s="1"/>
      <c r="K21" s="1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0"/>
      <c r="Y21" s="40"/>
      <c r="Z21" s="40"/>
    </row>
    <row r="22" spans="1:26" ht="15" customHeight="1" x14ac:dyDescent="0.2">
      <c r="A22" s="44"/>
      <c r="B22" s="70">
        <v>6</v>
      </c>
      <c r="C22" s="20" t="str">
        <f t="array" ref="C22">INDEX('ORC. SINTÉTICO'!$E:$E,MATCH($B22,'ORC. SINTÉTICO'!$B:$B,0))</f>
        <v>IMPERMEABILIZAÇÃO</v>
      </c>
      <c r="D22" s="71"/>
      <c r="E22" s="72">
        <f t="array" ref="E22">INDEX('ORC. SINTÉTICO'!$J:$J,MATCH($B22,'ORC. SINTÉTICO'!$B:$B,0))</f>
        <v>65890.62</v>
      </c>
      <c r="F22" s="73">
        <f t="shared" si="0"/>
        <v>1.2037208643946888E-2</v>
      </c>
      <c r="G22" s="40"/>
      <c r="H22" s="180"/>
      <c r="I22" s="1"/>
      <c r="J22" s="1"/>
      <c r="K22" s="1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0"/>
      <c r="Y22" s="40"/>
      <c r="Z22" s="40"/>
    </row>
    <row r="23" spans="1:26" ht="15" customHeight="1" x14ac:dyDescent="0.2">
      <c r="A23" s="44"/>
      <c r="B23" s="70">
        <v>7</v>
      </c>
      <c r="C23" s="20" t="str">
        <f t="array" ref="C23">INDEX('ORC. SINTÉTICO'!$E:$E,MATCH($B23,'ORC. SINTÉTICO'!$B:$B,0))</f>
        <v>ESQUADRIAS</v>
      </c>
      <c r="D23" s="74"/>
      <c r="E23" s="72">
        <f t="array" ref="E23">INDEX('ORC. SINTÉTICO'!$J:$J,MATCH($B23,'ORC. SINTÉTICO'!$B:$B,0))</f>
        <v>469816.66000000003</v>
      </c>
      <c r="F23" s="73">
        <f t="shared" si="0"/>
        <v>8.5828319126793104E-2</v>
      </c>
      <c r="G23" s="40"/>
      <c r="H23" s="180"/>
      <c r="I23" s="1"/>
      <c r="J23" s="1"/>
      <c r="K23" s="1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0"/>
      <c r="Y23" s="40"/>
      <c r="Z23" s="40"/>
    </row>
    <row r="24" spans="1:26" ht="15" customHeight="1" x14ac:dyDescent="0.2">
      <c r="A24" s="44"/>
      <c r="B24" s="70">
        <v>8</v>
      </c>
      <c r="C24" s="20" t="str">
        <f t="array" ref="C24">INDEX('ORC. SINTÉTICO'!$E:$E,MATCH($B24,'ORC. SINTÉTICO'!$B:$B,0))</f>
        <v>REVESTIMENTO DE PAREDE</v>
      </c>
      <c r="D24" s="71"/>
      <c r="E24" s="72">
        <f t="array" ref="E24">INDEX('ORC. SINTÉTICO'!$J:$J,MATCH($B24,'ORC. SINTÉTICO'!$B:$B,0))</f>
        <v>163283.82</v>
      </c>
      <c r="F24" s="73">
        <f t="shared" si="0"/>
        <v>2.9829456901766409E-2</v>
      </c>
      <c r="G24" s="40"/>
      <c r="H24" s="180"/>
      <c r="I24" s="1"/>
      <c r="J24" s="1"/>
      <c r="K24" s="1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0"/>
      <c r="Y24" s="40"/>
      <c r="Z24" s="40"/>
    </row>
    <row r="25" spans="1:26" ht="15" customHeight="1" x14ac:dyDescent="0.2">
      <c r="A25" s="44"/>
      <c r="B25" s="70">
        <v>9</v>
      </c>
      <c r="C25" s="20" t="str">
        <f t="array" ref="C25">INDEX('ORC. SINTÉTICO'!$E:$E,MATCH($B25,'ORC. SINTÉTICO'!$B:$B,0))</f>
        <v>REVESTIMENTO DE PISO INTERNO</v>
      </c>
      <c r="D25" s="71"/>
      <c r="E25" s="72">
        <f t="array" ref="E25">INDEX('ORC. SINTÉTICO'!$J:$J,MATCH($B25,'ORC. SINTÉTICO'!$B:$B,0))</f>
        <v>208713.29</v>
      </c>
      <c r="F25" s="73">
        <f t="shared" si="0"/>
        <v>3.812872634214997E-2</v>
      </c>
      <c r="G25" s="40"/>
      <c r="H25" s="180"/>
      <c r="I25" s="1"/>
      <c r="J25" s="1"/>
      <c r="K25" s="1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0"/>
      <c r="Y25" s="40"/>
      <c r="Z25" s="40"/>
    </row>
    <row r="26" spans="1:26" ht="15" customHeight="1" x14ac:dyDescent="0.2">
      <c r="A26" s="44"/>
      <c r="B26" s="70">
        <v>10</v>
      </c>
      <c r="C26" s="20" t="str">
        <f t="array" ref="C26">INDEX('ORC. SINTÉTICO'!$E:$E,MATCH($B26,'ORC. SINTÉTICO'!$B:$B,0))</f>
        <v>REVESTIMENTO DE PISO EXTERNO</v>
      </c>
      <c r="D26" s="71"/>
      <c r="E26" s="72">
        <f t="array" ref="E26">INDEX('ORC. SINTÉTICO'!$J:$J,MATCH($B26,'ORC. SINTÉTICO'!$B:$B,0))</f>
        <v>46862.51</v>
      </c>
      <c r="F26" s="73">
        <f t="shared" si="0"/>
        <v>8.5610639336683655E-3</v>
      </c>
      <c r="G26" s="40"/>
      <c r="H26" s="180"/>
      <c r="I26" s="1"/>
      <c r="J26" s="1"/>
      <c r="K26" s="1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0"/>
      <c r="Y26" s="40"/>
      <c r="Z26" s="40"/>
    </row>
    <row r="27" spans="1:26" ht="15" customHeight="1" x14ac:dyDescent="0.2">
      <c r="A27" s="44"/>
      <c r="B27" s="70">
        <v>11</v>
      </c>
      <c r="C27" s="20" t="str">
        <f t="array" ref="C27">INDEX('ORC. SINTÉTICO'!$E:$E,MATCH($B27,'ORC. SINTÉTICO'!$B:$B,0))</f>
        <v>REVESTIMENTO DE TETO</v>
      </c>
      <c r="D27" s="71"/>
      <c r="E27" s="72">
        <f t="array" ref="E27">INDEX('ORC. SINTÉTICO'!$J:$J,MATCH($B27,'ORC. SINTÉTICO'!$B:$B,0))</f>
        <v>83420.570000000007</v>
      </c>
      <c r="F27" s="73">
        <f t="shared" si="0"/>
        <v>1.523966243278598E-2</v>
      </c>
      <c r="G27" s="40"/>
      <c r="H27" s="180"/>
      <c r="I27" s="1"/>
      <c r="J27" s="1"/>
      <c r="K27" s="1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0"/>
      <c r="Y27" s="40"/>
      <c r="Z27" s="40"/>
    </row>
    <row r="28" spans="1:26" ht="15" customHeight="1" x14ac:dyDescent="0.2">
      <c r="A28" s="44"/>
      <c r="B28" s="70">
        <v>12</v>
      </c>
      <c r="C28" s="20" t="str">
        <f t="array" ref="C28">INDEX('ORC. SINTÉTICO'!$E:$E,MATCH($B28,'ORC. SINTÉTICO'!$B:$B,0))</f>
        <v>PINTURA</v>
      </c>
      <c r="D28" s="71"/>
      <c r="E28" s="72">
        <f t="array" ref="E28">INDEX('ORC. SINTÉTICO'!$J:$J,MATCH($B28,'ORC. SINTÉTICO'!$B:$B,0))</f>
        <v>214574.24000000002</v>
      </c>
      <c r="F28" s="73">
        <f t="shared" si="0"/>
        <v>3.9199432278772525E-2</v>
      </c>
      <c r="G28" s="40"/>
      <c r="H28" s="180"/>
      <c r="I28" s="1"/>
      <c r="J28" s="1"/>
      <c r="K28" s="1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0"/>
      <c r="Y28" s="40"/>
      <c r="Z28" s="40"/>
    </row>
    <row r="29" spans="1:26" ht="15" customHeight="1" x14ac:dyDescent="0.2">
      <c r="A29" s="44"/>
      <c r="B29" s="70">
        <v>13</v>
      </c>
      <c r="C29" s="20" t="str">
        <f t="array" ref="C29">INDEX('ORC. SINTÉTICO'!$E:$E,MATCH($B29,'ORC. SINTÉTICO'!$B:$B,0))</f>
        <v>MARMORARIA</v>
      </c>
      <c r="D29" s="71"/>
      <c r="E29" s="72">
        <f t="array" ref="E29">INDEX('ORC. SINTÉTICO'!$J:$J,MATCH($B29,'ORC. SINTÉTICO'!$B:$B,0))</f>
        <v>46667.33</v>
      </c>
      <c r="F29" s="73">
        <f t="shared" si="0"/>
        <v>8.5254075324518418E-3</v>
      </c>
      <c r="G29" s="40"/>
      <c r="H29" s="180"/>
      <c r="I29" s="1"/>
      <c r="J29" s="1"/>
      <c r="K29" s="1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0"/>
      <c r="Y29" s="40"/>
      <c r="Z29" s="40"/>
    </row>
    <row r="30" spans="1:26" ht="15" customHeight="1" x14ac:dyDescent="0.2">
      <c r="A30" s="44"/>
      <c r="B30" s="70">
        <v>14</v>
      </c>
      <c r="C30" s="20" t="str">
        <f t="array" ref="C30">INDEX('ORC. SINTÉTICO'!$E:$E,MATCH($B30,'ORC. SINTÉTICO'!$B:$B,0))</f>
        <v>LOUÇAS, METAIS E ACESSÓRIOS</v>
      </c>
      <c r="D30" s="71"/>
      <c r="E30" s="72">
        <f t="array" ref="E30">INDEX('ORC. SINTÉTICO'!$J:$J,MATCH($B30,'ORC. SINTÉTICO'!$B:$B,0))</f>
        <v>116536.88999999998</v>
      </c>
      <c r="F30" s="73">
        <f t="shared" si="0"/>
        <v>2.1289507666594841E-2</v>
      </c>
      <c r="G30" s="40"/>
      <c r="H30" s="180"/>
      <c r="I30" s="1"/>
      <c r="J30" s="1"/>
      <c r="K30" s="1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0"/>
      <c r="Y30" s="40"/>
      <c r="Z30" s="40"/>
    </row>
    <row r="31" spans="1:26" ht="15" customHeight="1" x14ac:dyDescent="0.2">
      <c r="A31" s="44"/>
      <c r="B31" s="70">
        <v>15</v>
      </c>
      <c r="C31" s="20" t="str">
        <f t="array" ref="C31">INDEX('ORC. SINTÉTICO'!$E:$E,MATCH($B31,'ORC. SINTÉTICO'!$B:$B,0))</f>
        <v>INSTALAÇÕES HIDROSSANITÁRIAS</v>
      </c>
      <c r="D31" s="71"/>
      <c r="E31" s="72">
        <f t="array" ref="E31">INDEX('ORC. SINTÉTICO'!$J:$J,MATCH($B31,'ORC. SINTÉTICO'!$B:$B,0))</f>
        <v>361920.19</v>
      </c>
      <c r="F31" s="73">
        <f t="shared" si="0"/>
        <v>6.6117284060870876E-2</v>
      </c>
      <c r="G31" s="40"/>
      <c r="H31" s="180"/>
      <c r="I31" s="1"/>
      <c r="J31" s="1"/>
      <c r="K31" s="1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0"/>
      <c r="Y31" s="40"/>
      <c r="Z31" s="40"/>
    </row>
    <row r="32" spans="1:26" ht="15" customHeight="1" x14ac:dyDescent="0.2">
      <c r="A32" s="44"/>
      <c r="B32" s="70">
        <v>16</v>
      </c>
      <c r="C32" s="20" t="str">
        <f t="array" ref="C32">INDEX('ORC. SINTÉTICO'!$E:$E,MATCH($B32,'ORC. SINTÉTICO'!$B:$B,0))</f>
        <v>INSTALAÇÕES ELÉTRICAS</v>
      </c>
      <c r="D32" s="71"/>
      <c r="E32" s="72">
        <f t="array" ref="E32">INDEX('ORC. SINTÉTICO'!$J:$J,MATCH($B32,'ORC. SINTÉTICO'!$B:$B,0))</f>
        <v>593197.00999999989</v>
      </c>
      <c r="F32" s="73">
        <f t="shared" si="0"/>
        <v>0.1083680222820099</v>
      </c>
      <c r="G32" s="40"/>
      <c r="H32" s="180"/>
      <c r="I32" s="1"/>
      <c r="J32" s="1"/>
      <c r="K32" s="1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0"/>
      <c r="Y32" s="40"/>
      <c r="Z32" s="40"/>
    </row>
    <row r="33" spans="1:26" ht="15" customHeight="1" x14ac:dyDescent="0.2">
      <c r="A33" s="44"/>
      <c r="B33" s="70">
        <v>17</v>
      </c>
      <c r="C33" s="20" t="str">
        <f t="array" ref="C33">INDEX('ORC. SINTÉTICO'!$E:$E,MATCH($B33,'ORC. SINTÉTICO'!$B:$B,0))</f>
        <v>CLIMATIZAÇÃO</v>
      </c>
      <c r="D33" s="71"/>
      <c r="E33" s="72">
        <f t="array" ref="E33">INDEX('ORC. SINTÉTICO'!$J:$J,MATCH($B33,'ORC. SINTÉTICO'!$B:$B,0))</f>
        <v>197088.29</v>
      </c>
      <c r="F33" s="73">
        <f t="shared" si="0"/>
        <v>3.6005016617064935E-2</v>
      </c>
      <c r="G33" s="40"/>
      <c r="H33" s="180"/>
      <c r="I33" s="1"/>
      <c r="J33" s="1"/>
      <c r="K33" s="1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0"/>
      <c r="Y33" s="40"/>
      <c r="Z33" s="40"/>
    </row>
    <row r="34" spans="1:26" ht="15" customHeight="1" x14ac:dyDescent="0.2">
      <c r="A34" s="44"/>
      <c r="B34" s="70">
        <v>18</v>
      </c>
      <c r="C34" s="20" t="str">
        <f t="array" ref="C34">INDEX('ORC. SINTÉTICO'!$E:$E,MATCH($B34,'ORC. SINTÉTICO'!$B:$B,0))</f>
        <v>DADOS E VOZ</v>
      </c>
      <c r="D34" s="71"/>
      <c r="E34" s="72">
        <f t="array" ref="E34">INDEX('ORC. SINTÉTICO'!$J:$J,MATCH($B34,'ORC. SINTÉTICO'!$B:$B,0))</f>
        <v>33755.359999999993</v>
      </c>
      <c r="F34" s="73">
        <f t="shared" si="0"/>
        <v>6.166588069311519E-3</v>
      </c>
      <c r="G34" s="40"/>
      <c r="H34" s="180"/>
      <c r="I34" s="1"/>
      <c r="J34" s="1"/>
      <c r="K34" s="1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0"/>
      <c r="Y34" s="40"/>
      <c r="Z34" s="40"/>
    </row>
    <row r="35" spans="1:26" ht="15" customHeight="1" x14ac:dyDescent="0.2">
      <c r="A35" s="44"/>
      <c r="B35" s="70">
        <v>19</v>
      </c>
      <c r="C35" s="20" t="str">
        <f t="array" ref="C35">INDEX('ORC. SINTÉTICO'!$E:$E,MATCH($B35,'ORC. SINTÉTICO'!$B:$B,0))</f>
        <v>GASES MEDICINAIS</v>
      </c>
      <c r="D35" s="71"/>
      <c r="E35" s="72">
        <f t="array" ref="E35">INDEX('ORC. SINTÉTICO'!$J:$J,MATCH($B35,'ORC. SINTÉTICO'!$B:$B,0))</f>
        <v>31670.780000000002</v>
      </c>
      <c r="F35" s="73">
        <f t="shared" si="0"/>
        <v>5.7857671816798845E-3</v>
      </c>
      <c r="G35" s="40"/>
      <c r="H35" s="180"/>
      <c r="I35" s="1"/>
      <c r="J35" s="1"/>
      <c r="K35" s="1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0"/>
      <c r="Y35" s="40"/>
      <c r="Z35" s="40"/>
    </row>
    <row r="36" spans="1:26" ht="15" customHeight="1" x14ac:dyDescent="0.2">
      <c r="A36" s="44"/>
      <c r="B36" s="70">
        <v>20</v>
      </c>
      <c r="C36" s="20" t="str">
        <f t="array" ref="C36">INDEX('ORC. SINTÉTICO'!$E:$E,MATCH($B36,'ORC. SINTÉTICO'!$B:$B,0))</f>
        <v>URBANIZAÇÃO</v>
      </c>
      <c r="D36" s="71"/>
      <c r="E36" s="72">
        <f t="array" ref="E36">INDEX('ORC. SINTÉTICO'!$J:$J,MATCH($B36,'ORC. SINTÉTICO'!$B:$B,0))</f>
        <v>11392.52</v>
      </c>
      <c r="F36" s="73">
        <f t="shared" si="0"/>
        <v>2.081239184277486E-3</v>
      </c>
      <c r="G36" s="40"/>
      <c r="H36" s="180"/>
      <c r="I36" s="1"/>
      <c r="J36" s="1"/>
      <c r="K36" s="1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0"/>
      <c r="Y36" s="40"/>
      <c r="Z36" s="40"/>
    </row>
    <row r="37" spans="1:26" ht="15" customHeight="1" x14ac:dyDescent="0.2">
      <c r="A37" s="44"/>
      <c r="B37" s="70">
        <v>21</v>
      </c>
      <c r="C37" s="20" t="str">
        <f t="array" ref="C37">INDEX('ORC. SINTÉTICO'!$E:$E,MATCH($B37,'ORC. SINTÉTICO'!$B:$B,0))</f>
        <v>SERVIÇOS COMPLEMENTARES</v>
      </c>
      <c r="D37" s="71"/>
      <c r="E37" s="72">
        <f t="array" ref="E37">INDEX('ORC. SINTÉTICO'!$J:$J,MATCH($B37,'ORC. SINTÉTICO'!$B:$B,0))</f>
        <v>868792.44000000006</v>
      </c>
      <c r="F37" s="73">
        <f t="shared" si="0"/>
        <v>0.15871509280932108</v>
      </c>
      <c r="G37" s="40"/>
      <c r="H37" s="174"/>
      <c r="I37" s="1"/>
      <c r="J37" s="1"/>
      <c r="K37" s="1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0"/>
      <c r="Y37" s="40"/>
      <c r="Z37" s="40"/>
    </row>
    <row r="38" spans="1:26" ht="15" customHeight="1" x14ac:dyDescent="0.2">
      <c r="A38" s="62"/>
      <c r="B38" s="68"/>
      <c r="C38" s="75"/>
      <c r="D38" s="75"/>
      <c r="E38" s="68"/>
      <c r="F38" s="68"/>
      <c r="G38" s="40"/>
      <c r="H38" s="174"/>
      <c r="I38" s="1"/>
      <c r="J38" s="1"/>
      <c r="K38" s="1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" customHeight="1" x14ac:dyDescent="0.2">
      <c r="A39" s="62"/>
      <c r="B39" s="312" t="s">
        <v>22</v>
      </c>
      <c r="C39" s="313"/>
      <c r="D39" s="76"/>
      <c r="E39" s="76">
        <f>SUBTOTAL(9,E17:E37)</f>
        <v>5473911.9300000006</v>
      </c>
      <c r="F39" s="66">
        <f>SUBTOTAL(9,F17:F37)</f>
        <v>0.99999999999999989</v>
      </c>
      <c r="G39" s="40"/>
      <c r="H39" s="174"/>
      <c r="I39" s="77"/>
      <c r="J39" s="177"/>
      <c r="K39" s="1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" customHeight="1" x14ac:dyDescent="0.2">
      <c r="A40" s="62"/>
      <c r="B40" s="61"/>
      <c r="C40" s="61"/>
      <c r="D40" s="61"/>
      <c r="E40" s="61"/>
      <c r="F40" s="61"/>
      <c r="G40" s="40"/>
      <c r="H40" s="174"/>
      <c r="I40" s="77"/>
      <c r="J40" s="177"/>
      <c r="K40" s="1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" customHeight="1" x14ac:dyDescent="0.2">
      <c r="A41" s="44"/>
      <c r="B41" s="78" t="s">
        <v>23</v>
      </c>
      <c r="C41" s="79"/>
      <c r="D41" s="79"/>
      <c r="E41" s="79"/>
      <c r="F41" s="80"/>
      <c r="G41" s="40"/>
      <c r="H41" s="44"/>
      <c r="I41" s="177"/>
      <c r="J41" s="177"/>
      <c r="K41" s="1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" customHeight="1" x14ac:dyDescent="0.2">
      <c r="A42" s="44"/>
      <c r="B42" s="321" t="s">
        <v>1228</v>
      </c>
      <c r="C42" s="322"/>
      <c r="D42" s="322"/>
      <c r="E42" s="322"/>
      <c r="F42" s="323"/>
      <c r="G42" s="40"/>
      <c r="H42" s="81"/>
      <c r="I42" s="1"/>
      <c r="J42" s="1"/>
      <c r="K42" s="1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" customHeight="1" x14ac:dyDescent="0.2">
      <c r="A43" s="44"/>
      <c r="B43" s="324"/>
      <c r="C43" s="325"/>
      <c r="D43" s="325"/>
      <c r="E43" s="325"/>
      <c r="F43" s="326"/>
      <c r="G43" s="40"/>
      <c r="H43" s="44"/>
      <c r="I43" s="1"/>
      <c r="J43" s="1"/>
      <c r="K43" s="1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" customHeight="1" x14ac:dyDescent="0.2">
      <c r="A44" s="40"/>
      <c r="B44" s="40"/>
      <c r="C44" s="40"/>
      <c r="D44" s="40"/>
      <c r="E44" s="40"/>
      <c r="F44" s="40"/>
      <c r="G44" s="40"/>
      <c r="H44" s="40"/>
      <c r="I44" s="177"/>
      <c r="J44" s="1"/>
      <c r="K44" s="1"/>
      <c r="L44" s="44"/>
      <c r="M44" s="44"/>
      <c r="N44" s="44"/>
      <c r="O44" s="4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 x14ac:dyDescent="0.2">
      <c r="A45" s="44"/>
      <c r="B45" s="82"/>
      <c r="C45" s="83"/>
      <c r="D45" s="83"/>
      <c r="E45" s="83"/>
      <c r="F45" s="84"/>
      <c r="G45" s="40"/>
      <c r="H45" s="44"/>
      <c r="I45" s="177"/>
      <c r="J45" s="1"/>
      <c r="K45" s="1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" customHeight="1" x14ac:dyDescent="0.2">
      <c r="A46" s="44"/>
      <c r="B46" s="85"/>
      <c r="C46" s="62"/>
      <c r="D46" s="62"/>
      <c r="E46" s="62"/>
      <c r="F46" s="86"/>
      <c r="G46" s="40"/>
      <c r="H46" s="44"/>
      <c r="I46" s="1"/>
      <c r="J46" s="1"/>
      <c r="K46" s="1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" customHeight="1" x14ac:dyDescent="0.2">
      <c r="A47" s="44"/>
      <c r="B47" s="85"/>
      <c r="C47" s="62"/>
      <c r="D47" s="62"/>
      <c r="E47" s="62"/>
      <c r="F47" s="86"/>
      <c r="G47" s="40"/>
      <c r="H47" s="44"/>
      <c r="I47" s="45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" customHeight="1" x14ac:dyDescent="0.2">
      <c r="A48" s="44"/>
      <c r="B48" s="85"/>
      <c r="C48" s="62"/>
      <c r="D48" s="62"/>
      <c r="E48" s="62"/>
      <c r="F48" s="86"/>
      <c r="G48" s="40"/>
      <c r="H48" s="44"/>
      <c r="I48" s="45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" customHeight="1" x14ac:dyDescent="0.2">
      <c r="A49" s="44"/>
      <c r="B49" s="314" t="s">
        <v>15</v>
      </c>
      <c r="C49" s="301"/>
      <c r="D49" s="301"/>
      <c r="E49" s="301"/>
      <c r="F49" s="302"/>
      <c r="G49" s="40"/>
      <c r="H49" s="44"/>
      <c r="I49" s="45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" customHeight="1" x14ac:dyDescent="0.2">
      <c r="A50" s="44"/>
      <c r="B50" s="315" t="str">
        <f>'DADOS GERAIS'!C23</f>
        <v>Thaís Ferreira Pellaquim</v>
      </c>
      <c r="C50" s="301"/>
      <c r="D50" s="301"/>
      <c r="E50" s="301"/>
      <c r="F50" s="302"/>
      <c r="G50" s="40"/>
      <c r="H50" s="44"/>
      <c r="I50" s="45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" customHeight="1" x14ac:dyDescent="0.2">
      <c r="A51" s="44"/>
      <c r="B51" s="316" t="str">
        <f>'DADOS GERAIS'!C24</f>
        <v>Engenheira Civil  - CREA MG 247749/D</v>
      </c>
      <c r="C51" s="301"/>
      <c r="D51" s="301"/>
      <c r="E51" s="301"/>
      <c r="F51" s="302"/>
      <c r="G51" s="40"/>
      <c r="H51" s="44"/>
      <c r="I51" s="45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" customHeight="1" x14ac:dyDescent="0.2">
      <c r="A52" s="44"/>
      <c r="B52" s="87"/>
      <c r="C52" s="38"/>
      <c r="D52" s="38"/>
      <c r="E52" s="38"/>
      <c r="F52" s="39"/>
      <c r="G52" s="40"/>
      <c r="H52" s="44"/>
      <c r="I52" s="45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 x14ac:dyDescent="0.2">
      <c r="A53" s="44"/>
      <c r="B53" s="61"/>
      <c r="C53" s="4"/>
      <c r="D53" s="4"/>
      <c r="E53" s="4"/>
      <c r="F53" s="4"/>
      <c r="G53" s="40"/>
      <c r="H53" s="40"/>
      <c r="I53" s="41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 x14ac:dyDescent="0.2">
      <c r="A54" s="40"/>
      <c r="B54" s="40"/>
      <c r="C54" s="40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 x14ac:dyDescent="0.2">
      <c r="A55" s="40"/>
      <c r="B55" s="40"/>
      <c r="C55" s="40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 x14ac:dyDescent="0.2">
      <c r="A56" s="40"/>
      <c r="B56" s="40"/>
      <c r="C56" s="40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 x14ac:dyDescent="0.2">
      <c r="A57" s="40"/>
      <c r="B57" s="40"/>
      <c r="C57" s="40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 x14ac:dyDescent="0.2">
      <c r="A58" s="40"/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 x14ac:dyDescent="0.2">
      <c r="A59" s="40"/>
      <c r="B59" s="40"/>
      <c r="C59" s="40"/>
      <c r="D59" s="88"/>
      <c r="E59" s="88"/>
      <c r="F59" s="88"/>
      <c r="G59" s="40"/>
      <c r="H59" s="40"/>
      <c r="I59" s="41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 x14ac:dyDescent="0.2">
      <c r="A60" s="40"/>
      <c r="B60" s="40"/>
      <c r="C60" s="40"/>
      <c r="D60" s="89"/>
      <c r="E60" s="89"/>
      <c r="F60" s="89"/>
      <c r="G60" s="40"/>
      <c r="H60" s="40"/>
      <c r="I60" s="41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 x14ac:dyDescent="0.2">
      <c r="A61" s="40"/>
      <c r="B61" s="40"/>
      <c r="C61" s="40"/>
      <c r="D61" s="40"/>
      <c r="E61" s="40"/>
      <c r="F61" s="40"/>
      <c r="G61" s="40"/>
      <c r="H61" s="40"/>
      <c r="I61" s="41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 x14ac:dyDescent="0.2">
      <c r="A62" s="40"/>
      <c r="B62" s="40"/>
      <c r="C62" s="40"/>
      <c r="D62" s="40"/>
      <c r="E62" s="40"/>
      <c r="F62" s="40"/>
      <c r="G62" s="40"/>
      <c r="H62" s="40"/>
      <c r="I62" s="41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 x14ac:dyDescent="0.2">
      <c r="A63" s="40"/>
      <c r="B63" s="40"/>
      <c r="C63" s="40"/>
      <c r="D63" s="40"/>
      <c r="E63" s="40"/>
      <c r="F63" s="40"/>
      <c r="G63" s="40"/>
      <c r="H63" s="40"/>
      <c r="I63" s="41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x14ac:dyDescent="0.2">
      <c r="A64" s="40"/>
      <c r="B64" s="40"/>
      <c r="C64" s="40"/>
      <c r="D64" s="40"/>
      <c r="E64" s="40"/>
      <c r="F64" s="40"/>
      <c r="G64" s="40"/>
      <c r="H64" s="40"/>
      <c r="I64" s="41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 x14ac:dyDescent="0.2">
      <c r="A65" s="40"/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 x14ac:dyDescent="0.2">
      <c r="A66" s="40"/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x14ac:dyDescent="0.2">
      <c r="A67" s="40"/>
      <c r="B67" s="40"/>
      <c r="C67" s="40"/>
      <c r="D67" s="40"/>
      <c r="E67" s="40"/>
      <c r="F67" s="40"/>
      <c r="G67" s="40"/>
      <c r="H67" s="40"/>
      <c r="I67" s="41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 x14ac:dyDescent="0.2">
      <c r="A68" s="40"/>
      <c r="B68" s="40"/>
      <c r="C68" s="40"/>
      <c r="D68" s="40"/>
      <c r="E68" s="40"/>
      <c r="F68" s="40"/>
      <c r="G68" s="40"/>
      <c r="H68" s="40"/>
      <c r="I68" s="41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 x14ac:dyDescent="0.2">
      <c r="A69" s="40"/>
      <c r="B69" s="40"/>
      <c r="C69" s="40"/>
      <c r="D69" s="40"/>
      <c r="E69" s="40"/>
      <c r="F69" s="40"/>
      <c r="G69" s="40"/>
      <c r="H69" s="40"/>
      <c r="I69" s="41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 x14ac:dyDescent="0.2">
      <c r="A70" s="40"/>
      <c r="B70" s="40"/>
      <c r="C70" s="40"/>
      <c r="D70" s="40"/>
      <c r="E70" s="40"/>
      <c r="F70" s="40"/>
      <c r="G70" s="40"/>
      <c r="H70" s="40"/>
      <c r="I70" s="41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 x14ac:dyDescent="0.2">
      <c r="A71" s="40"/>
      <c r="B71" s="40"/>
      <c r="C71" s="40"/>
      <c r="D71" s="40"/>
      <c r="E71" s="40"/>
      <c r="F71" s="40"/>
      <c r="G71" s="40"/>
      <c r="H71" s="40"/>
      <c r="I71" s="41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 x14ac:dyDescent="0.2">
      <c r="A72" s="40"/>
      <c r="B72" s="40"/>
      <c r="C72" s="40"/>
      <c r="D72" s="40"/>
      <c r="E72" s="40"/>
      <c r="F72" s="40"/>
      <c r="G72" s="40"/>
      <c r="H72" s="40"/>
      <c r="I72" s="41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 x14ac:dyDescent="0.2">
      <c r="A73" s="40"/>
      <c r="B73" s="40"/>
      <c r="C73" s="40"/>
      <c r="D73" s="40"/>
      <c r="E73" s="40"/>
      <c r="F73" s="40"/>
      <c r="G73" s="40"/>
      <c r="H73" s="40"/>
      <c r="I73" s="41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 x14ac:dyDescent="0.2">
      <c r="A74" s="40"/>
      <c r="B74" s="40"/>
      <c r="C74" s="40"/>
      <c r="D74" s="40"/>
      <c r="E74" s="40"/>
      <c r="F74" s="40"/>
      <c r="G74" s="40"/>
      <c r="H74" s="40"/>
      <c r="I74" s="41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 x14ac:dyDescent="0.2">
      <c r="A75" s="40"/>
      <c r="B75" s="40"/>
      <c r="C75" s="40"/>
      <c r="D75" s="40"/>
      <c r="E75" s="40"/>
      <c r="F75" s="40"/>
      <c r="G75" s="40"/>
      <c r="H75" s="40"/>
      <c r="I75" s="41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x14ac:dyDescent="0.2">
      <c r="A76" s="40"/>
      <c r="B76" s="40"/>
      <c r="C76" s="40"/>
      <c r="D76" s="40"/>
      <c r="E76" s="40"/>
      <c r="F76" s="40"/>
      <c r="G76" s="40"/>
      <c r="H76" s="40"/>
      <c r="I76" s="41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 x14ac:dyDescent="0.2">
      <c r="A77" s="40"/>
      <c r="B77" s="40"/>
      <c r="C77" s="40"/>
      <c r="D77" s="40"/>
      <c r="E77" s="40"/>
      <c r="F77" s="40"/>
      <c r="G77" s="40"/>
      <c r="H77" s="40"/>
      <c r="I77" s="41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 x14ac:dyDescent="0.2">
      <c r="A78" s="40"/>
      <c r="B78" s="40"/>
      <c r="C78" s="40"/>
      <c r="D78" s="40"/>
      <c r="E78" s="40"/>
      <c r="F78" s="40"/>
      <c r="G78" s="40"/>
      <c r="H78" s="40"/>
      <c r="I78" s="41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 x14ac:dyDescent="0.2">
      <c r="A79" s="40"/>
      <c r="B79" s="40"/>
      <c r="C79" s="40"/>
      <c r="D79" s="40"/>
      <c r="E79" s="40"/>
      <c r="F79" s="40"/>
      <c r="G79" s="40"/>
      <c r="H79" s="40"/>
      <c r="I79" s="41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 x14ac:dyDescent="0.2">
      <c r="A80" s="40"/>
      <c r="B80" s="40"/>
      <c r="C80" s="40"/>
      <c r="D80" s="40"/>
      <c r="E80" s="40"/>
      <c r="F80" s="40"/>
      <c r="G80" s="40"/>
      <c r="H80" s="40"/>
      <c r="I80" s="41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 x14ac:dyDescent="0.2">
      <c r="A81" s="40"/>
      <c r="B81" s="40"/>
      <c r="C81" s="40"/>
      <c r="D81" s="40"/>
      <c r="E81" s="40"/>
      <c r="F81" s="40"/>
      <c r="G81" s="40"/>
      <c r="H81" s="40"/>
      <c r="I81" s="41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 x14ac:dyDescent="0.2">
      <c r="A82" s="40"/>
      <c r="B82" s="40"/>
      <c r="C82" s="40"/>
      <c r="D82" s="40"/>
      <c r="E82" s="40"/>
      <c r="F82" s="40"/>
      <c r="G82" s="40"/>
      <c r="H82" s="40"/>
      <c r="I82" s="41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 x14ac:dyDescent="0.2">
      <c r="A83" s="40"/>
      <c r="B83" s="40"/>
      <c r="C83" s="40"/>
      <c r="D83" s="40"/>
      <c r="E83" s="40"/>
      <c r="F83" s="40"/>
      <c r="G83" s="40"/>
      <c r="H83" s="40"/>
      <c r="I83" s="41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 x14ac:dyDescent="0.2">
      <c r="A84" s="40"/>
      <c r="B84" s="40"/>
      <c r="C84" s="40"/>
      <c r="D84" s="40"/>
      <c r="E84" s="40"/>
      <c r="F84" s="40"/>
      <c r="G84" s="40"/>
      <c r="H84" s="40"/>
      <c r="I84" s="41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 x14ac:dyDescent="0.2">
      <c r="A85" s="40"/>
      <c r="B85" s="40"/>
      <c r="C85" s="40"/>
      <c r="D85" s="40"/>
      <c r="E85" s="40"/>
      <c r="F85" s="40"/>
      <c r="G85" s="40"/>
      <c r="H85" s="40"/>
      <c r="I85" s="41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 x14ac:dyDescent="0.2">
      <c r="A86" s="40"/>
      <c r="B86" s="40"/>
      <c r="C86" s="40"/>
      <c r="D86" s="40"/>
      <c r="E86" s="40"/>
      <c r="F86" s="40"/>
      <c r="G86" s="40"/>
      <c r="H86" s="40"/>
      <c r="I86" s="41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 x14ac:dyDescent="0.2">
      <c r="A87" s="40"/>
      <c r="B87" s="40"/>
      <c r="C87" s="40"/>
      <c r="D87" s="40"/>
      <c r="E87" s="40"/>
      <c r="F87" s="40"/>
      <c r="G87" s="40"/>
      <c r="H87" s="40"/>
      <c r="I87" s="41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 x14ac:dyDescent="0.2">
      <c r="A88" s="40"/>
      <c r="B88" s="40"/>
      <c r="C88" s="40"/>
      <c r="D88" s="40"/>
      <c r="E88" s="40"/>
      <c r="F88" s="40"/>
      <c r="G88" s="40"/>
      <c r="H88" s="40"/>
      <c r="I88" s="41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 x14ac:dyDescent="0.2">
      <c r="A89" s="40"/>
      <c r="B89" s="40"/>
      <c r="C89" s="40"/>
      <c r="D89" s="40"/>
      <c r="E89" s="40"/>
      <c r="F89" s="40"/>
      <c r="G89" s="40"/>
      <c r="H89" s="40"/>
      <c r="I89" s="41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 x14ac:dyDescent="0.2">
      <c r="A90" s="40"/>
      <c r="B90" s="40"/>
      <c r="C90" s="40"/>
      <c r="D90" s="40"/>
      <c r="E90" s="40"/>
      <c r="F90" s="40"/>
      <c r="G90" s="40"/>
      <c r="H90" s="40"/>
      <c r="I90" s="41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 x14ac:dyDescent="0.2">
      <c r="A91" s="40"/>
      <c r="B91" s="40"/>
      <c r="C91" s="40"/>
      <c r="D91" s="40"/>
      <c r="E91" s="40"/>
      <c r="F91" s="40"/>
      <c r="G91" s="40"/>
      <c r="H91" s="40"/>
      <c r="I91" s="41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 x14ac:dyDescent="0.2">
      <c r="A92" s="40"/>
      <c r="B92" s="40"/>
      <c r="C92" s="40"/>
      <c r="D92" s="40"/>
      <c r="E92" s="40"/>
      <c r="F92" s="40"/>
      <c r="G92" s="40"/>
      <c r="H92" s="40"/>
      <c r="I92" s="41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 x14ac:dyDescent="0.2">
      <c r="A93" s="40"/>
      <c r="B93" s="40"/>
      <c r="C93" s="40"/>
      <c r="D93" s="40"/>
      <c r="E93" s="40"/>
      <c r="F93" s="40"/>
      <c r="G93" s="40"/>
      <c r="H93" s="40"/>
      <c r="I93" s="41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 x14ac:dyDescent="0.2">
      <c r="A94" s="40"/>
      <c r="B94" s="40"/>
      <c r="C94" s="40"/>
      <c r="D94" s="40"/>
      <c r="E94" s="40"/>
      <c r="F94" s="40"/>
      <c r="G94" s="40"/>
      <c r="H94" s="40"/>
      <c r="I94" s="41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 x14ac:dyDescent="0.2">
      <c r="A95" s="40"/>
      <c r="B95" s="40"/>
      <c r="C95" s="40"/>
      <c r="D95" s="40"/>
      <c r="E95" s="40"/>
      <c r="F95" s="40"/>
      <c r="G95" s="40"/>
      <c r="H95" s="40"/>
      <c r="I95" s="41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 x14ac:dyDescent="0.2">
      <c r="A96" s="40"/>
      <c r="B96" s="40"/>
      <c r="C96" s="40"/>
      <c r="D96" s="40"/>
      <c r="E96" s="40"/>
      <c r="F96" s="40"/>
      <c r="G96" s="40"/>
      <c r="H96" s="40"/>
      <c r="I96" s="41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 x14ac:dyDescent="0.2">
      <c r="A97" s="40"/>
      <c r="B97" s="40"/>
      <c r="C97" s="40"/>
      <c r="D97" s="40"/>
      <c r="E97" s="40"/>
      <c r="F97" s="40"/>
      <c r="G97" s="40"/>
      <c r="H97" s="40"/>
      <c r="I97" s="41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 x14ac:dyDescent="0.2">
      <c r="A98" s="40"/>
      <c r="B98" s="40"/>
      <c r="C98" s="40"/>
      <c r="D98" s="40"/>
      <c r="E98" s="40"/>
      <c r="F98" s="40"/>
      <c r="G98" s="40"/>
      <c r="H98" s="40"/>
      <c r="I98" s="41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 x14ac:dyDescent="0.2">
      <c r="A99" s="40"/>
      <c r="B99" s="40"/>
      <c r="C99" s="40"/>
      <c r="D99" s="40"/>
      <c r="E99" s="40"/>
      <c r="F99" s="40"/>
      <c r="G99" s="40"/>
      <c r="H99" s="40"/>
      <c r="I99" s="41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1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1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1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1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1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1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1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1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 x14ac:dyDescent="0.2">
      <c r="A109" s="40"/>
      <c r="B109" s="40"/>
      <c r="C109" s="40"/>
      <c r="D109" s="40"/>
      <c r="E109" s="40"/>
      <c r="F109" s="40"/>
      <c r="G109" s="40"/>
      <c r="H109" s="40"/>
      <c r="I109" s="41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 x14ac:dyDescent="0.2">
      <c r="A110" s="40"/>
      <c r="B110" s="40"/>
      <c r="C110" s="40"/>
      <c r="D110" s="40"/>
      <c r="E110" s="40"/>
      <c r="F110" s="40"/>
      <c r="G110" s="40"/>
      <c r="H110" s="40"/>
      <c r="I110" s="41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1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1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1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1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1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1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1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1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1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1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1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1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1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1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1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1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1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 x14ac:dyDescent="0.2">
      <c r="A128" s="40"/>
      <c r="B128" s="40"/>
      <c r="C128" s="40"/>
      <c r="D128" s="40"/>
      <c r="E128" s="40"/>
      <c r="F128" s="40"/>
      <c r="G128" s="40"/>
      <c r="H128" s="40"/>
      <c r="I128" s="41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1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1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 x14ac:dyDescent="0.2">
      <c r="A131" s="40"/>
      <c r="B131" s="40"/>
      <c r="C131" s="40"/>
      <c r="D131" s="40"/>
      <c r="E131" s="40"/>
      <c r="F131" s="40"/>
      <c r="G131" s="40"/>
      <c r="H131" s="40"/>
      <c r="I131" s="41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 x14ac:dyDescent="0.2">
      <c r="A132" s="40"/>
      <c r="B132" s="40"/>
      <c r="C132" s="40"/>
      <c r="D132" s="40"/>
      <c r="E132" s="40"/>
      <c r="F132" s="40"/>
      <c r="G132" s="40"/>
      <c r="H132" s="40"/>
      <c r="I132" s="41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 x14ac:dyDescent="0.2">
      <c r="A133" s="40"/>
      <c r="B133" s="40"/>
      <c r="C133" s="40"/>
      <c r="D133" s="40"/>
      <c r="E133" s="40"/>
      <c r="F133" s="40"/>
      <c r="G133" s="40"/>
      <c r="H133" s="40"/>
      <c r="I133" s="41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1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 x14ac:dyDescent="0.2">
      <c r="A135" s="40"/>
      <c r="B135" s="40"/>
      <c r="C135" s="40"/>
      <c r="D135" s="40"/>
      <c r="E135" s="40"/>
      <c r="F135" s="40"/>
      <c r="G135" s="40"/>
      <c r="H135" s="40"/>
      <c r="I135" s="41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 x14ac:dyDescent="0.2">
      <c r="A136" s="40"/>
      <c r="B136" s="40"/>
      <c r="C136" s="40"/>
      <c r="D136" s="40"/>
      <c r="E136" s="40"/>
      <c r="F136" s="40"/>
      <c r="G136" s="40"/>
      <c r="H136" s="40"/>
      <c r="I136" s="41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 x14ac:dyDescent="0.2">
      <c r="A137" s="40"/>
      <c r="B137" s="40"/>
      <c r="C137" s="40"/>
      <c r="D137" s="40"/>
      <c r="E137" s="40"/>
      <c r="F137" s="40"/>
      <c r="G137" s="40"/>
      <c r="H137" s="40"/>
      <c r="I137" s="41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 x14ac:dyDescent="0.2">
      <c r="A138" s="40"/>
      <c r="B138" s="40"/>
      <c r="C138" s="40"/>
      <c r="D138" s="40"/>
      <c r="E138" s="40"/>
      <c r="F138" s="40"/>
      <c r="G138" s="40"/>
      <c r="H138" s="40"/>
      <c r="I138" s="41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1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 x14ac:dyDescent="0.2">
      <c r="A140" s="40"/>
      <c r="B140" s="40"/>
      <c r="C140" s="40"/>
      <c r="D140" s="40"/>
      <c r="E140" s="40"/>
      <c r="F140" s="40"/>
      <c r="G140" s="40"/>
      <c r="H140" s="40"/>
      <c r="I140" s="41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 x14ac:dyDescent="0.2">
      <c r="A141" s="40"/>
      <c r="B141" s="40"/>
      <c r="C141" s="40"/>
      <c r="D141" s="40"/>
      <c r="E141" s="40"/>
      <c r="F141" s="40"/>
      <c r="G141" s="40"/>
      <c r="H141" s="40"/>
      <c r="I141" s="41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1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 x14ac:dyDescent="0.2">
      <c r="A143" s="40"/>
      <c r="B143" s="40"/>
      <c r="C143" s="40"/>
      <c r="D143" s="40"/>
      <c r="E143" s="40"/>
      <c r="F143" s="40"/>
      <c r="G143" s="40"/>
      <c r="H143" s="40"/>
      <c r="I143" s="41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 x14ac:dyDescent="0.2">
      <c r="A144" s="40"/>
      <c r="B144" s="40"/>
      <c r="C144" s="40"/>
      <c r="D144" s="40"/>
      <c r="E144" s="40"/>
      <c r="F144" s="40"/>
      <c r="G144" s="40"/>
      <c r="H144" s="40"/>
      <c r="I144" s="41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1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1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1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1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1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1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1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1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1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1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1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1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1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1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1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1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1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1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1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1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1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 x14ac:dyDescent="0.2">
      <c r="A166" s="40"/>
      <c r="B166" s="40"/>
      <c r="C166" s="40"/>
      <c r="D166" s="40"/>
      <c r="E166" s="40"/>
      <c r="F166" s="40"/>
      <c r="G166" s="40"/>
      <c r="H166" s="40"/>
      <c r="I166" s="41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 x14ac:dyDescent="0.2">
      <c r="A167" s="40"/>
      <c r="B167" s="40"/>
      <c r="C167" s="40"/>
      <c r="D167" s="40"/>
      <c r="E167" s="40"/>
      <c r="F167" s="40"/>
      <c r="G167" s="40"/>
      <c r="H167" s="40"/>
      <c r="I167" s="41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 x14ac:dyDescent="0.2">
      <c r="A168" s="40"/>
      <c r="B168" s="40"/>
      <c r="C168" s="40"/>
      <c r="D168" s="40"/>
      <c r="E168" s="40"/>
      <c r="F168" s="40"/>
      <c r="G168" s="40"/>
      <c r="H168" s="40"/>
      <c r="I168" s="41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 x14ac:dyDescent="0.2">
      <c r="A169" s="40"/>
      <c r="B169" s="40"/>
      <c r="C169" s="40"/>
      <c r="D169" s="40"/>
      <c r="E169" s="40"/>
      <c r="F169" s="40"/>
      <c r="G169" s="40"/>
      <c r="H169" s="40"/>
      <c r="I169" s="41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 x14ac:dyDescent="0.2">
      <c r="A170" s="40"/>
      <c r="B170" s="40"/>
      <c r="C170" s="40"/>
      <c r="D170" s="40"/>
      <c r="E170" s="40"/>
      <c r="F170" s="40"/>
      <c r="G170" s="40"/>
      <c r="H170" s="40"/>
      <c r="I170" s="41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 x14ac:dyDescent="0.2">
      <c r="A171" s="40"/>
      <c r="B171" s="40"/>
      <c r="C171" s="40"/>
      <c r="D171" s="40"/>
      <c r="E171" s="40"/>
      <c r="F171" s="40"/>
      <c r="G171" s="40"/>
      <c r="H171" s="40"/>
      <c r="I171" s="41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 x14ac:dyDescent="0.2">
      <c r="A172" s="40"/>
      <c r="B172" s="40"/>
      <c r="C172" s="40"/>
      <c r="D172" s="40"/>
      <c r="E172" s="40"/>
      <c r="F172" s="40"/>
      <c r="G172" s="40"/>
      <c r="H172" s="40"/>
      <c r="I172" s="41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1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 x14ac:dyDescent="0.2">
      <c r="A174" s="40"/>
      <c r="B174" s="40"/>
      <c r="C174" s="40"/>
      <c r="D174" s="40"/>
      <c r="E174" s="40"/>
      <c r="F174" s="40"/>
      <c r="G174" s="40"/>
      <c r="H174" s="40"/>
      <c r="I174" s="41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 x14ac:dyDescent="0.2">
      <c r="A175" s="40"/>
      <c r="B175" s="40"/>
      <c r="C175" s="40"/>
      <c r="D175" s="40"/>
      <c r="E175" s="40"/>
      <c r="F175" s="40"/>
      <c r="G175" s="40"/>
      <c r="H175" s="40"/>
      <c r="I175" s="41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 x14ac:dyDescent="0.2">
      <c r="A176" s="40"/>
      <c r="B176" s="40"/>
      <c r="C176" s="40"/>
      <c r="D176" s="40"/>
      <c r="E176" s="40"/>
      <c r="F176" s="40"/>
      <c r="G176" s="40"/>
      <c r="H176" s="40"/>
      <c r="I176" s="41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 x14ac:dyDescent="0.2">
      <c r="A177" s="40"/>
      <c r="B177" s="40"/>
      <c r="C177" s="40"/>
      <c r="D177" s="40"/>
      <c r="E177" s="40"/>
      <c r="F177" s="40"/>
      <c r="G177" s="40"/>
      <c r="H177" s="40"/>
      <c r="I177" s="41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 x14ac:dyDescent="0.2">
      <c r="A178" s="40"/>
      <c r="B178" s="40"/>
      <c r="C178" s="40"/>
      <c r="D178" s="40"/>
      <c r="E178" s="40"/>
      <c r="F178" s="40"/>
      <c r="G178" s="40"/>
      <c r="H178" s="40"/>
      <c r="I178" s="41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 x14ac:dyDescent="0.2">
      <c r="A179" s="40"/>
      <c r="B179" s="40"/>
      <c r="C179" s="40"/>
      <c r="D179" s="40"/>
      <c r="E179" s="40"/>
      <c r="F179" s="40"/>
      <c r="G179" s="40"/>
      <c r="H179" s="40"/>
      <c r="I179" s="41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 x14ac:dyDescent="0.2">
      <c r="A180" s="40"/>
      <c r="B180" s="40"/>
      <c r="C180" s="40"/>
      <c r="D180" s="40"/>
      <c r="E180" s="40"/>
      <c r="F180" s="40"/>
      <c r="G180" s="40"/>
      <c r="H180" s="40"/>
      <c r="I180" s="41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 x14ac:dyDescent="0.2">
      <c r="A181" s="40"/>
      <c r="B181" s="40"/>
      <c r="C181" s="40"/>
      <c r="D181" s="40"/>
      <c r="E181" s="40"/>
      <c r="F181" s="40"/>
      <c r="G181" s="40"/>
      <c r="H181" s="40"/>
      <c r="I181" s="41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 x14ac:dyDescent="0.2">
      <c r="A182" s="40"/>
      <c r="B182" s="40"/>
      <c r="C182" s="40"/>
      <c r="D182" s="40"/>
      <c r="E182" s="40"/>
      <c r="F182" s="40"/>
      <c r="G182" s="40"/>
      <c r="H182" s="40"/>
      <c r="I182" s="41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 x14ac:dyDescent="0.2">
      <c r="A183" s="40"/>
      <c r="B183" s="40"/>
      <c r="C183" s="40"/>
      <c r="D183" s="40"/>
      <c r="E183" s="40"/>
      <c r="F183" s="40"/>
      <c r="G183" s="40"/>
      <c r="H183" s="40"/>
      <c r="I183" s="41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 x14ac:dyDescent="0.2">
      <c r="A184" s="40"/>
      <c r="B184" s="40"/>
      <c r="C184" s="40"/>
      <c r="D184" s="40"/>
      <c r="E184" s="40"/>
      <c r="F184" s="40"/>
      <c r="G184" s="40"/>
      <c r="H184" s="40"/>
      <c r="I184" s="41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 x14ac:dyDescent="0.2">
      <c r="A185" s="40"/>
      <c r="B185" s="40"/>
      <c r="C185" s="40"/>
      <c r="D185" s="40"/>
      <c r="E185" s="40"/>
      <c r="F185" s="40"/>
      <c r="G185" s="40"/>
      <c r="H185" s="40"/>
      <c r="I185" s="41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 x14ac:dyDescent="0.2">
      <c r="A186" s="40"/>
      <c r="B186" s="40"/>
      <c r="C186" s="40"/>
      <c r="D186" s="40"/>
      <c r="E186" s="40"/>
      <c r="F186" s="40"/>
      <c r="G186" s="40"/>
      <c r="H186" s="40"/>
      <c r="I186" s="41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 x14ac:dyDescent="0.2">
      <c r="A187" s="40"/>
      <c r="B187" s="40"/>
      <c r="C187" s="40"/>
      <c r="D187" s="40"/>
      <c r="E187" s="40"/>
      <c r="F187" s="40"/>
      <c r="G187" s="40"/>
      <c r="H187" s="40"/>
      <c r="I187" s="41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 x14ac:dyDescent="0.2">
      <c r="A188" s="40"/>
      <c r="B188" s="40"/>
      <c r="C188" s="40"/>
      <c r="D188" s="40"/>
      <c r="E188" s="40"/>
      <c r="F188" s="40"/>
      <c r="G188" s="40"/>
      <c r="H188" s="40"/>
      <c r="I188" s="41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 x14ac:dyDescent="0.2">
      <c r="A189" s="40"/>
      <c r="B189" s="40"/>
      <c r="C189" s="40"/>
      <c r="D189" s="40"/>
      <c r="E189" s="40"/>
      <c r="F189" s="40"/>
      <c r="G189" s="40"/>
      <c r="H189" s="40"/>
      <c r="I189" s="41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 x14ac:dyDescent="0.2">
      <c r="A190" s="40"/>
      <c r="B190" s="40"/>
      <c r="C190" s="40"/>
      <c r="D190" s="40"/>
      <c r="E190" s="40"/>
      <c r="F190" s="40"/>
      <c r="G190" s="40"/>
      <c r="H190" s="40"/>
      <c r="I190" s="41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 x14ac:dyDescent="0.2">
      <c r="A191" s="40"/>
      <c r="B191" s="40"/>
      <c r="C191" s="40"/>
      <c r="D191" s="40"/>
      <c r="E191" s="40"/>
      <c r="F191" s="40"/>
      <c r="G191" s="40"/>
      <c r="H191" s="40"/>
      <c r="I191" s="41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 x14ac:dyDescent="0.2">
      <c r="A192" s="40"/>
      <c r="B192" s="40"/>
      <c r="C192" s="40"/>
      <c r="D192" s="40"/>
      <c r="E192" s="40"/>
      <c r="F192" s="40"/>
      <c r="G192" s="40"/>
      <c r="H192" s="40"/>
      <c r="I192" s="41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 x14ac:dyDescent="0.2">
      <c r="A193" s="40"/>
      <c r="B193" s="40"/>
      <c r="C193" s="40"/>
      <c r="D193" s="40"/>
      <c r="E193" s="40"/>
      <c r="F193" s="40"/>
      <c r="G193" s="40"/>
      <c r="H193" s="40"/>
      <c r="I193" s="41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 x14ac:dyDescent="0.2">
      <c r="A194" s="40"/>
      <c r="B194" s="40"/>
      <c r="C194" s="40"/>
      <c r="D194" s="40"/>
      <c r="E194" s="40"/>
      <c r="F194" s="40"/>
      <c r="G194" s="40"/>
      <c r="H194" s="40"/>
      <c r="I194" s="41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 x14ac:dyDescent="0.2">
      <c r="A195" s="40"/>
      <c r="B195" s="40"/>
      <c r="C195" s="40"/>
      <c r="D195" s="40"/>
      <c r="E195" s="40"/>
      <c r="F195" s="40"/>
      <c r="G195" s="40"/>
      <c r="H195" s="40"/>
      <c r="I195" s="41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 x14ac:dyDescent="0.2">
      <c r="A196" s="40"/>
      <c r="B196" s="40"/>
      <c r="C196" s="40"/>
      <c r="D196" s="40"/>
      <c r="E196" s="40"/>
      <c r="F196" s="40"/>
      <c r="G196" s="40"/>
      <c r="H196" s="40"/>
      <c r="I196" s="41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 x14ac:dyDescent="0.2">
      <c r="A197" s="40"/>
      <c r="B197" s="40"/>
      <c r="C197" s="40"/>
      <c r="D197" s="40"/>
      <c r="E197" s="40"/>
      <c r="F197" s="40"/>
      <c r="G197" s="40"/>
      <c r="H197" s="40"/>
      <c r="I197" s="41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 x14ac:dyDescent="0.2">
      <c r="A198" s="40"/>
      <c r="B198" s="40"/>
      <c r="C198" s="40"/>
      <c r="D198" s="40"/>
      <c r="E198" s="40"/>
      <c r="F198" s="40"/>
      <c r="G198" s="40"/>
      <c r="H198" s="40"/>
      <c r="I198" s="41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 x14ac:dyDescent="0.2">
      <c r="A199" s="40"/>
      <c r="B199" s="40"/>
      <c r="C199" s="40"/>
      <c r="D199" s="40"/>
      <c r="E199" s="40"/>
      <c r="F199" s="40"/>
      <c r="G199" s="40"/>
      <c r="H199" s="40"/>
      <c r="I199" s="41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 x14ac:dyDescent="0.2">
      <c r="A200" s="40"/>
      <c r="B200" s="40"/>
      <c r="C200" s="40"/>
      <c r="D200" s="40"/>
      <c r="E200" s="40"/>
      <c r="F200" s="40"/>
      <c r="G200" s="40"/>
      <c r="H200" s="40"/>
      <c r="I200" s="41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 x14ac:dyDescent="0.2">
      <c r="A201" s="40"/>
      <c r="B201" s="40"/>
      <c r="C201" s="40"/>
      <c r="D201" s="40"/>
      <c r="E201" s="40"/>
      <c r="F201" s="40"/>
      <c r="G201" s="40"/>
      <c r="H201" s="40"/>
      <c r="I201" s="41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 x14ac:dyDescent="0.2">
      <c r="A202" s="40"/>
      <c r="B202" s="40"/>
      <c r="C202" s="40"/>
      <c r="D202" s="40"/>
      <c r="E202" s="40"/>
      <c r="F202" s="40"/>
      <c r="G202" s="40"/>
      <c r="H202" s="40"/>
      <c r="I202" s="41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 x14ac:dyDescent="0.2">
      <c r="A203" s="40"/>
      <c r="B203" s="40"/>
      <c r="C203" s="40"/>
      <c r="D203" s="40"/>
      <c r="E203" s="40"/>
      <c r="F203" s="40"/>
      <c r="G203" s="40"/>
      <c r="H203" s="40"/>
      <c r="I203" s="41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 x14ac:dyDescent="0.2">
      <c r="A204" s="40"/>
      <c r="B204" s="40"/>
      <c r="C204" s="40"/>
      <c r="D204" s="40"/>
      <c r="E204" s="40"/>
      <c r="F204" s="40"/>
      <c r="G204" s="40"/>
      <c r="H204" s="40"/>
      <c r="I204" s="41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1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1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1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1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1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1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1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 x14ac:dyDescent="0.2">
      <c r="A212" s="40"/>
      <c r="B212" s="40"/>
      <c r="C212" s="40"/>
      <c r="D212" s="40"/>
      <c r="E212" s="40"/>
      <c r="F212" s="40"/>
      <c r="G212" s="40"/>
      <c r="H212" s="40"/>
      <c r="I212" s="41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 x14ac:dyDescent="0.2">
      <c r="A213" s="40"/>
      <c r="B213" s="40"/>
      <c r="C213" s="40"/>
      <c r="D213" s="40"/>
      <c r="E213" s="40"/>
      <c r="F213" s="40"/>
      <c r="G213" s="40"/>
      <c r="H213" s="40"/>
      <c r="I213" s="41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1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1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1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 x14ac:dyDescent="0.2">
      <c r="A217" s="40"/>
      <c r="B217" s="40"/>
      <c r="C217" s="40"/>
      <c r="D217" s="40"/>
      <c r="E217" s="40"/>
      <c r="F217" s="40"/>
      <c r="G217" s="40"/>
      <c r="H217" s="40"/>
      <c r="I217" s="41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 x14ac:dyDescent="0.2">
      <c r="A218" s="40"/>
      <c r="B218" s="40"/>
      <c r="C218" s="40"/>
      <c r="D218" s="40"/>
      <c r="E218" s="40"/>
      <c r="F218" s="40"/>
      <c r="G218" s="40"/>
      <c r="H218" s="40"/>
      <c r="I218" s="41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 x14ac:dyDescent="0.2">
      <c r="A219" s="40"/>
      <c r="B219" s="40"/>
      <c r="C219" s="40"/>
      <c r="D219" s="40"/>
      <c r="E219" s="40"/>
      <c r="F219" s="40"/>
      <c r="G219" s="40"/>
      <c r="H219" s="40"/>
      <c r="I219" s="41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 x14ac:dyDescent="0.2">
      <c r="A220" s="40"/>
      <c r="B220" s="40"/>
      <c r="C220" s="40"/>
      <c r="D220" s="40"/>
      <c r="E220" s="40"/>
      <c r="F220" s="40"/>
      <c r="G220" s="40"/>
      <c r="H220" s="40"/>
      <c r="I220" s="41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 x14ac:dyDescent="0.2">
      <c r="A221" s="40"/>
      <c r="B221" s="40"/>
      <c r="C221" s="40"/>
      <c r="D221" s="40"/>
      <c r="E221" s="40"/>
      <c r="F221" s="40"/>
      <c r="G221" s="40"/>
      <c r="H221" s="40"/>
      <c r="I221" s="41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2">
      <c r="A222" s="40"/>
      <c r="B222" s="40"/>
      <c r="C222" s="40"/>
      <c r="D222" s="40"/>
      <c r="E222" s="40"/>
      <c r="F222" s="40"/>
      <c r="G222" s="40"/>
      <c r="H222" s="40"/>
      <c r="I222" s="41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2">
      <c r="A223" s="40"/>
      <c r="B223" s="40"/>
      <c r="C223" s="40"/>
      <c r="D223" s="40"/>
      <c r="E223" s="40"/>
      <c r="F223" s="40"/>
      <c r="G223" s="40"/>
      <c r="H223" s="40"/>
      <c r="I223" s="41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2">
      <c r="A224" s="40"/>
      <c r="B224" s="40"/>
      <c r="C224" s="40"/>
      <c r="D224" s="40"/>
      <c r="E224" s="40"/>
      <c r="F224" s="40"/>
      <c r="G224" s="40"/>
      <c r="H224" s="40"/>
      <c r="I224" s="41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2">
      <c r="A225" s="40"/>
      <c r="B225" s="40"/>
      <c r="C225" s="40"/>
      <c r="D225" s="40"/>
      <c r="E225" s="40"/>
      <c r="F225" s="40"/>
      <c r="G225" s="40"/>
      <c r="H225" s="40"/>
      <c r="I225" s="41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2">
      <c r="A226" s="40"/>
      <c r="B226" s="40"/>
      <c r="C226" s="40"/>
      <c r="D226" s="40"/>
      <c r="E226" s="40"/>
      <c r="F226" s="40"/>
      <c r="G226" s="40"/>
      <c r="H226" s="40"/>
      <c r="I226" s="41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2">
      <c r="A227" s="40"/>
      <c r="B227" s="40"/>
      <c r="C227" s="40"/>
      <c r="D227" s="40"/>
      <c r="E227" s="40"/>
      <c r="F227" s="40"/>
      <c r="G227" s="40"/>
      <c r="H227" s="40"/>
      <c r="I227" s="41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2">
      <c r="A228" s="40"/>
      <c r="B228" s="40"/>
      <c r="C228" s="40"/>
      <c r="D228" s="40"/>
      <c r="E228" s="40"/>
      <c r="F228" s="40"/>
      <c r="G228" s="40"/>
      <c r="H228" s="40"/>
      <c r="I228" s="41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2">
      <c r="A229" s="40"/>
      <c r="B229" s="40"/>
      <c r="C229" s="40"/>
      <c r="D229" s="40"/>
      <c r="E229" s="40"/>
      <c r="F229" s="40"/>
      <c r="G229" s="40"/>
      <c r="H229" s="40"/>
      <c r="I229" s="41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2">
      <c r="A230" s="40"/>
      <c r="B230" s="40"/>
      <c r="C230" s="40"/>
      <c r="D230" s="40"/>
      <c r="E230" s="40"/>
      <c r="F230" s="40"/>
      <c r="G230" s="40"/>
      <c r="H230" s="40"/>
      <c r="I230" s="41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2">
      <c r="A231" s="40"/>
      <c r="B231" s="40"/>
      <c r="C231" s="40"/>
      <c r="D231" s="40"/>
      <c r="E231" s="40"/>
      <c r="F231" s="40"/>
      <c r="G231" s="40"/>
      <c r="H231" s="40"/>
      <c r="I231" s="41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2">
      <c r="A232" s="40"/>
      <c r="B232" s="40"/>
      <c r="C232" s="40"/>
      <c r="D232" s="40"/>
      <c r="E232" s="40"/>
      <c r="F232" s="40"/>
      <c r="G232" s="40"/>
      <c r="H232" s="40"/>
      <c r="I232" s="41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2">
      <c r="A233" s="40"/>
      <c r="B233" s="40"/>
      <c r="C233" s="40"/>
      <c r="D233" s="40"/>
      <c r="E233" s="40"/>
      <c r="F233" s="40"/>
      <c r="G233" s="40"/>
      <c r="H233" s="40"/>
      <c r="I233" s="41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2">
      <c r="A234" s="40"/>
      <c r="B234" s="40"/>
      <c r="C234" s="40"/>
      <c r="D234" s="40"/>
      <c r="E234" s="40"/>
      <c r="F234" s="40"/>
      <c r="G234" s="40"/>
      <c r="H234" s="40"/>
      <c r="I234" s="41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2">
      <c r="A235" s="40"/>
      <c r="B235" s="40"/>
      <c r="C235" s="40"/>
      <c r="D235" s="40"/>
      <c r="E235" s="40"/>
      <c r="F235" s="40"/>
      <c r="G235" s="40"/>
      <c r="H235" s="40"/>
      <c r="I235" s="41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2">
      <c r="A236" s="40"/>
      <c r="B236" s="40"/>
      <c r="C236" s="40"/>
      <c r="D236" s="40"/>
      <c r="E236" s="40"/>
      <c r="F236" s="40"/>
      <c r="G236" s="40"/>
      <c r="H236" s="40"/>
      <c r="I236" s="41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2">
      <c r="A237" s="40"/>
      <c r="B237" s="40"/>
      <c r="C237" s="40"/>
      <c r="D237" s="40"/>
      <c r="E237" s="40"/>
      <c r="F237" s="40"/>
      <c r="G237" s="40"/>
      <c r="H237" s="40"/>
      <c r="I237" s="41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2">
      <c r="A238" s="40"/>
      <c r="B238" s="40"/>
      <c r="C238" s="40"/>
      <c r="D238" s="40"/>
      <c r="E238" s="40"/>
      <c r="F238" s="40"/>
      <c r="G238" s="40"/>
      <c r="H238" s="40"/>
      <c r="I238" s="41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2">
      <c r="A239" s="40"/>
      <c r="B239" s="40"/>
      <c r="C239" s="40"/>
      <c r="D239" s="40"/>
      <c r="E239" s="40"/>
      <c r="F239" s="40"/>
      <c r="G239" s="40"/>
      <c r="H239" s="40"/>
      <c r="I239" s="41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2">
      <c r="A240" s="40"/>
      <c r="B240" s="40"/>
      <c r="C240" s="40"/>
      <c r="D240" s="40"/>
      <c r="E240" s="40"/>
      <c r="F240" s="40"/>
      <c r="G240" s="40"/>
      <c r="H240" s="40"/>
      <c r="I240" s="41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2">
      <c r="A241" s="40"/>
      <c r="B241" s="40"/>
      <c r="C241" s="40"/>
      <c r="D241" s="40"/>
      <c r="E241" s="40"/>
      <c r="F241" s="40"/>
      <c r="G241" s="40"/>
      <c r="H241" s="40"/>
      <c r="I241" s="41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2">
      <c r="A242" s="40"/>
      <c r="B242" s="40"/>
      <c r="C242" s="40"/>
      <c r="D242" s="40"/>
      <c r="E242" s="40"/>
      <c r="F242" s="40"/>
      <c r="G242" s="40"/>
      <c r="H242" s="40"/>
      <c r="I242" s="41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2">
      <c r="A243" s="40"/>
      <c r="B243" s="40"/>
      <c r="C243" s="40"/>
      <c r="D243" s="40"/>
      <c r="E243" s="40"/>
      <c r="F243" s="40"/>
      <c r="G243" s="40"/>
      <c r="H243" s="40"/>
      <c r="I243" s="41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2">
      <c r="A244" s="40"/>
      <c r="B244" s="40"/>
      <c r="C244" s="40"/>
      <c r="D244" s="40"/>
      <c r="E244" s="40"/>
      <c r="F244" s="40"/>
      <c r="G244" s="40"/>
      <c r="H244" s="40"/>
      <c r="I244" s="41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">
      <c r="A245" s="40"/>
      <c r="B245" s="40"/>
      <c r="C245" s="40"/>
      <c r="D245" s="40"/>
      <c r="E245" s="40"/>
      <c r="F245" s="40"/>
      <c r="G245" s="40"/>
      <c r="H245" s="40"/>
      <c r="I245" s="41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">
      <c r="A246" s="40"/>
      <c r="B246" s="40"/>
      <c r="C246" s="40"/>
      <c r="D246" s="40"/>
      <c r="E246" s="40"/>
      <c r="F246" s="40"/>
      <c r="G246" s="40"/>
      <c r="H246" s="40"/>
      <c r="I246" s="41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">
      <c r="A247" s="40"/>
      <c r="B247" s="40"/>
      <c r="C247" s="40"/>
      <c r="D247" s="40"/>
      <c r="E247" s="40"/>
      <c r="F247" s="40"/>
      <c r="G247" s="40"/>
      <c r="H247" s="40"/>
      <c r="I247" s="41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">
      <c r="A248" s="40"/>
      <c r="B248" s="40"/>
      <c r="C248" s="40"/>
      <c r="D248" s="40"/>
      <c r="E248" s="40"/>
      <c r="F248" s="40"/>
      <c r="G248" s="40"/>
      <c r="H248" s="40"/>
      <c r="I248" s="41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">
      <c r="A249" s="40"/>
      <c r="B249" s="40"/>
      <c r="C249" s="40"/>
      <c r="D249" s="40"/>
      <c r="E249" s="40"/>
      <c r="F249" s="40"/>
      <c r="G249" s="40"/>
      <c r="H249" s="40"/>
      <c r="I249" s="41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">
      <c r="A250" s="40"/>
      <c r="B250" s="40"/>
      <c r="C250" s="40"/>
      <c r="D250" s="40"/>
      <c r="E250" s="40"/>
      <c r="F250" s="40"/>
      <c r="G250" s="40"/>
      <c r="H250" s="40"/>
      <c r="I250" s="41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">
      <c r="A251" s="40"/>
      <c r="B251" s="40"/>
      <c r="C251" s="40"/>
      <c r="D251" s="40"/>
      <c r="E251" s="40"/>
      <c r="F251" s="40"/>
      <c r="G251" s="40"/>
      <c r="H251" s="40"/>
      <c r="I251" s="41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BFBF"/>
    <outlinePr summaryBelow="0"/>
  </sheetPr>
  <dimension ref="A1:AG616"/>
  <sheetViews>
    <sheetView showGridLines="0" topLeftCell="B568" zoomScale="80" zoomScaleNormal="80" workbookViewId="0">
      <selection activeCell="K567" sqref="B567:K600"/>
    </sheetView>
  </sheetViews>
  <sheetFormatPr defaultColWidth="12.625" defaultRowHeight="15" customHeight="1" x14ac:dyDescent="0.2"/>
  <cols>
    <col min="1" max="1" width="7.25" style="170" hidden="1" customWidth="1"/>
    <col min="2" max="2" width="10.625" style="170" customWidth="1"/>
    <col min="3" max="3" width="15.25" style="170" customWidth="1"/>
    <col min="4" max="4" width="15" style="170" customWidth="1"/>
    <col min="5" max="5" width="99.5" style="170" customWidth="1"/>
    <col min="6" max="6" width="8.5" style="170" customWidth="1"/>
    <col min="7" max="7" width="11.375" style="171" customWidth="1"/>
    <col min="8" max="8" width="15" style="170" customWidth="1"/>
    <col min="9" max="9" width="17.25" style="170" customWidth="1"/>
    <col min="10" max="10" width="19.625" style="170" customWidth="1"/>
    <col min="11" max="11" width="14.5" style="170" customWidth="1"/>
    <col min="12" max="12" width="16" style="170" hidden="1" customWidth="1"/>
    <col min="13" max="13" width="14.625" style="170" hidden="1" customWidth="1"/>
    <col min="14" max="15" width="15.125" style="170" hidden="1" customWidth="1"/>
    <col min="16" max="16" width="7.625" style="170" hidden="1" customWidth="1"/>
    <col min="17" max="17" width="17.875" style="170" hidden="1" customWidth="1"/>
    <col min="18" max="29" width="7.625" style="170" hidden="1" customWidth="1"/>
    <col min="30" max="30" width="7.625" style="170" customWidth="1"/>
    <col min="31" max="31" width="12.625" style="170"/>
    <col min="32" max="32" width="15.875" style="170" customWidth="1"/>
    <col min="33" max="33" width="15.125" style="170" customWidth="1"/>
    <col min="34" max="16384" width="12.625" style="170"/>
  </cols>
  <sheetData>
    <row r="1" spans="1:33" ht="18.75" customHeight="1" x14ac:dyDescent="0.2">
      <c r="A1" s="90"/>
      <c r="B1" s="91"/>
      <c r="C1" s="92"/>
      <c r="D1" s="93"/>
      <c r="E1" s="93"/>
      <c r="F1" s="94"/>
      <c r="G1" s="161"/>
      <c r="H1" s="94"/>
      <c r="I1" s="96"/>
      <c r="J1" s="4"/>
      <c r="K1" s="4"/>
      <c r="L1" s="4"/>
      <c r="M1" s="4"/>
      <c r="N1" s="97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0"/>
      <c r="AF1" s="40"/>
    </row>
    <row r="2" spans="1:33" ht="18.75" customHeight="1" x14ac:dyDescent="0.2">
      <c r="A2" s="90"/>
      <c r="B2" s="329" t="s">
        <v>24</v>
      </c>
      <c r="C2" s="330"/>
      <c r="D2" s="330"/>
      <c r="E2" s="330"/>
      <c r="F2" s="330"/>
      <c r="G2" s="330"/>
      <c r="H2" s="330"/>
      <c r="I2" s="330"/>
      <c r="J2" s="330"/>
      <c r="K2" s="331"/>
      <c r="L2" s="95"/>
      <c r="M2" s="4"/>
      <c r="N2" s="4"/>
      <c r="O2" s="4"/>
      <c r="P2" s="4"/>
      <c r="Q2" s="97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18.75" customHeight="1" x14ac:dyDescent="0.2">
      <c r="A3" s="90"/>
      <c r="B3" s="332"/>
      <c r="C3" s="333"/>
      <c r="D3" s="333"/>
      <c r="E3" s="333"/>
      <c r="F3" s="333"/>
      <c r="G3" s="333"/>
      <c r="H3" s="333"/>
      <c r="I3" s="333"/>
      <c r="J3" s="333"/>
      <c r="K3" s="334"/>
      <c r="L3" s="95"/>
      <c r="M3" s="4"/>
      <c r="N3" s="4"/>
      <c r="O3" s="4"/>
      <c r="P3" s="4"/>
      <c r="Q3" s="97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8.75" customHeight="1" x14ac:dyDescent="0.2">
      <c r="A4" s="90"/>
      <c r="B4" s="332"/>
      <c r="C4" s="333"/>
      <c r="D4" s="333"/>
      <c r="E4" s="333"/>
      <c r="F4" s="333"/>
      <c r="G4" s="333"/>
      <c r="H4" s="333"/>
      <c r="I4" s="333"/>
      <c r="J4" s="333"/>
      <c r="K4" s="334"/>
      <c r="L4" s="95"/>
      <c r="M4" s="4"/>
      <c r="N4" s="4"/>
      <c r="O4" s="4"/>
      <c r="P4" s="4"/>
      <c r="Q4" s="97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3" ht="18.75" customHeight="1" x14ac:dyDescent="0.2">
      <c r="A5" s="90"/>
      <c r="B5" s="332"/>
      <c r="C5" s="333"/>
      <c r="D5" s="333"/>
      <c r="E5" s="333"/>
      <c r="F5" s="333"/>
      <c r="G5" s="333"/>
      <c r="H5" s="333"/>
      <c r="I5" s="333"/>
      <c r="J5" s="333"/>
      <c r="K5" s="334"/>
      <c r="L5" s="95"/>
      <c r="M5" s="4"/>
      <c r="N5" s="4"/>
      <c r="O5" s="4"/>
      <c r="P5" s="4"/>
      <c r="Q5" s="97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</row>
    <row r="6" spans="1:33" ht="18.75" customHeight="1" x14ac:dyDescent="0.2">
      <c r="A6" s="90"/>
      <c r="B6" s="335"/>
      <c r="C6" s="336"/>
      <c r="D6" s="336"/>
      <c r="E6" s="336"/>
      <c r="F6" s="336"/>
      <c r="G6" s="336"/>
      <c r="H6" s="336"/>
      <c r="I6" s="336"/>
      <c r="J6" s="336"/>
      <c r="K6" s="337"/>
      <c r="L6" s="95"/>
      <c r="M6" s="4"/>
      <c r="N6" s="4"/>
      <c r="O6" s="4"/>
      <c r="P6" s="4"/>
      <c r="Q6" s="97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3" ht="15" customHeight="1" x14ac:dyDescent="0.2">
      <c r="A7" s="90"/>
      <c r="B7" s="91"/>
      <c r="C7" s="92"/>
      <c r="D7" s="4"/>
      <c r="E7" s="93"/>
      <c r="F7" s="4"/>
      <c r="G7" s="161"/>
      <c r="H7" s="4"/>
      <c r="I7" s="4"/>
      <c r="J7" s="44"/>
      <c r="K7" s="44"/>
      <c r="L7" s="95"/>
      <c r="M7" s="4"/>
      <c r="N7" s="4"/>
      <c r="O7" s="4"/>
      <c r="P7" s="4"/>
      <c r="Q7" s="97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3" ht="15" customHeight="1" x14ac:dyDescent="0.2">
      <c r="A8" s="90"/>
      <c r="B8" s="98" t="str">
        <f>'DADOS GERAIS'!$B$8</f>
        <v>Secretaria de Atenção Primária à Saúde</v>
      </c>
      <c r="C8" s="99"/>
      <c r="D8" s="5"/>
      <c r="E8" s="100"/>
      <c r="F8" s="5"/>
      <c r="G8" s="162"/>
      <c r="H8" s="5"/>
      <c r="I8" s="5"/>
      <c r="J8" s="102"/>
      <c r="K8" s="49" t="str">
        <f>'DADOS GERAIS'!$B$21</f>
        <v>Data:</v>
      </c>
      <c r="L8" s="95"/>
      <c r="M8" s="4"/>
      <c r="N8" s="4"/>
      <c r="O8" s="4"/>
      <c r="P8" s="4"/>
      <c r="Q8" s="97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3" ht="15" customHeight="1" x14ac:dyDescent="0.2">
      <c r="A9" s="90"/>
      <c r="B9" s="50" t="str">
        <f>'DADOS GERAIS'!$B$9</f>
        <v>Unidade Básica de Saúde Porte 4 - Área Construída: 871,24m²</v>
      </c>
      <c r="C9" s="103"/>
      <c r="D9" s="8"/>
      <c r="E9" s="104"/>
      <c r="F9" s="40"/>
      <c r="G9" s="163"/>
      <c r="H9" s="40"/>
      <c r="I9" s="40"/>
      <c r="J9" s="104"/>
      <c r="K9" s="53" t="str">
        <f>'DADOS GERAIS'!$C$21</f>
        <v>17/03/2025</v>
      </c>
      <c r="L9" s="95"/>
      <c r="M9" s="4"/>
      <c r="N9" s="4"/>
      <c r="O9" s="4"/>
      <c r="P9" s="4"/>
      <c r="Q9" s="97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3" ht="15" customHeight="1" x14ac:dyDescent="0.2">
      <c r="A10" s="90"/>
      <c r="B10" s="50"/>
      <c r="C10" s="103"/>
      <c r="D10" s="8"/>
      <c r="E10" s="104"/>
      <c r="F10" s="8"/>
      <c r="G10" s="164"/>
      <c r="H10" s="8"/>
      <c r="I10" s="8"/>
      <c r="J10" s="40"/>
      <c r="K10" s="107"/>
      <c r="L10" s="95"/>
      <c r="M10" s="4"/>
      <c r="N10" s="4"/>
      <c r="O10" s="4"/>
      <c r="P10" s="4"/>
      <c r="Q10" s="97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3" ht="15" customHeight="1" x14ac:dyDescent="0.2">
      <c r="A11" s="90"/>
      <c r="B11" s="56" t="str">
        <f>RESUMO!B11</f>
        <v>Bancos:</v>
      </c>
      <c r="C11" s="103"/>
      <c r="D11" s="8"/>
      <c r="E11" s="104"/>
      <c r="F11" s="8"/>
      <c r="G11" s="164"/>
      <c r="H11" s="8"/>
      <c r="I11" s="8"/>
      <c r="J11" s="40"/>
      <c r="K11" s="55" t="str">
        <f>'DADOS GERAIS'!$B$22</f>
        <v>Revisão:</v>
      </c>
      <c r="L11" s="95"/>
      <c r="M11" s="4"/>
      <c r="N11" s="4"/>
      <c r="O11" s="4"/>
      <c r="P11" s="4"/>
      <c r="Q11" s="97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3" ht="15" customHeight="1" x14ac:dyDescent="0.2">
      <c r="A12" s="90"/>
      <c r="B12" s="109" t="str">
        <f>'DADOS GERAIS'!$B$12</f>
        <v>SINAPI (02/2025) - CDHU (02/2025) - SBC (03/2025) - ORSE (01/2025) - EMOP (02/2025) - SEINFRA 028 (10/2023)  -  DER/ES EDIFICAÇÕES (01/2025)  -   EMBASA/BA (01/2025)  -  PMSP/SIURB (07/2024)</v>
      </c>
      <c r="C12" s="103"/>
      <c r="D12" s="8"/>
      <c r="E12" s="104"/>
      <c r="F12" s="8"/>
      <c r="G12" s="164"/>
      <c r="H12" s="8"/>
      <c r="I12" s="8"/>
      <c r="J12" s="110"/>
      <c r="K12" s="111" t="str">
        <f>'DADOS GERAIS'!$C$22</f>
        <v>01</v>
      </c>
      <c r="L12" s="95"/>
      <c r="M12" s="4"/>
      <c r="N12" s="4"/>
      <c r="O12" s="4"/>
      <c r="P12" s="4"/>
      <c r="Q12" s="97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3" ht="15" customHeight="1" x14ac:dyDescent="0.2">
      <c r="A13" s="90"/>
      <c r="B13" s="112"/>
      <c r="C13" s="113"/>
      <c r="D13" s="13"/>
      <c r="E13" s="114"/>
      <c r="F13" s="13"/>
      <c r="G13" s="165"/>
      <c r="H13" s="13"/>
      <c r="I13" s="13"/>
      <c r="J13" s="116"/>
      <c r="K13" s="117"/>
      <c r="L13" s="118"/>
      <c r="M13" s="119"/>
      <c r="N13" s="119"/>
      <c r="O13" s="119"/>
      <c r="P13" s="119"/>
      <c r="Q13" s="120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328" t="s">
        <v>1758</v>
      </c>
      <c r="AG13" s="328"/>
    </row>
    <row r="14" spans="1:33" ht="15" customHeight="1" x14ac:dyDescent="0.2">
      <c r="A14" s="90"/>
      <c r="B14" s="91"/>
      <c r="C14" s="121"/>
      <c r="D14" s="44"/>
      <c r="E14" s="122"/>
      <c r="F14" s="44"/>
      <c r="G14" s="166"/>
      <c r="H14" s="44"/>
      <c r="I14" s="44"/>
      <c r="J14" s="44"/>
      <c r="K14" s="44"/>
      <c r="L14" s="95"/>
      <c r="M14" s="4"/>
      <c r="N14" s="4"/>
      <c r="O14" s="4"/>
      <c r="P14" s="4"/>
      <c r="Q14" s="97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3" ht="15" customHeight="1" x14ac:dyDescent="0.2">
      <c r="A15" s="123"/>
      <c r="B15" s="338" t="s">
        <v>25</v>
      </c>
      <c r="C15" s="340" t="s">
        <v>26</v>
      </c>
      <c r="D15" s="338" t="s">
        <v>27</v>
      </c>
      <c r="E15" s="338" t="s">
        <v>28</v>
      </c>
      <c r="F15" s="341" t="s">
        <v>29</v>
      </c>
      <c r="G15" s="342" t="s">
        <v>30</v>
      </c>
      <c r="H15" s="341" t="s">
        <v>31</v>
      </c>
      <c r="I15" s="345" t="s">
        <v>32</v>
      </c>
      <c r="J15" s="345" t="s">
        <v>33</v>
      </c>
      <c r="K15" s="340" t="s">
        <v>34</v>
      </c>
      <c r="L15" s="92"/>
      <c r="M15" s="92"/>
      <c r="N15" s="120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40"/>
      <c r="AF15" s="40"/>
    </row>
    <row r="16" spans="1:33" x14ac:dyDescent="0.2">
      <c r="A16" s="123"/>
      <c r="B16" s="339"/>
      <c r="C16" s="339"/>
      <c r="D16" s="339"/>
      <c r="E16" s="339"/>
      <c r="F16" s="339"/>
      <c r="G16" s="343"/>
      <c r="H16" s="344"/>
      <c r="I16" s="346"/>
      <c r="J16" s="346"/>
      <c r="K16" s="339"/>
      <c r="L16" s="92"/>
      <c r="M16" s="92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40"/>
      <c r="AF16" s="40"/>
    </row>
    <row r="17" spans="1:33" ht="15.75" x14ac:dyDescent="0.2">
      <c r="A17" s="90"/>
      <c r="B17" s="125"/>
      <c r="C17" s="126"/>
      <c r="D17" s="126"/>
      <c r="E17" s="127"/>
      <c r="F17" s="128"/>
      <c r="G17" s="167"/>
      <c r="H17" s="126"/>
      <c r="I17" s="129"/>
      <c r="J17" s="92"/>
      <c r="K17" s="92"/>
      <c r="L17" s="92"/>
      <c r="M17" s="92"/>
      <c r="N17" s="97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0"/>
      <c r="AF17" s="40"/>
    </row>
    <row r="18" spans="1:33" ht="15" customHeight="1" x14ac:dyDescent="0.2">
      <c r="A18" s="90"/>
      <c r="B18" s="262">
        <v>1</v>
      </c>
      <c r="C18" s="262"/>
      <c r="D18" s="262"/>
      <c r="E18" s="262" t="s">
        <v>420</v>
      </c>
      <c r="F18" s="262"/>
      <c r="G18" s="263"/>
      <c r="H18" s="264"/>
      <c r="I18" s="265"/>
      <c r="J18" s="265">
        <f>SUM(J19,J33,J36,J38)</f>
        <v>475907.82</v>
      </c>
      <c r="K18" s="266"/>
      <c r="L18" s="130"/>
      <c r="M18" s="130"/>
      <c r="N18" s="122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0"/>
      <c r="AF18" s="201">
        <f>J18</f>
        <v>475907.82</v>
      </c>
      <c r="AG18" s="202"/>
    </row>
    <row r="19" spans="1:33" x14ac:dyDescent="0.2">
      <c r="A19" s="90"/>
      <c r="B19" s="262" t="s">
        <v>35</v>
      </c>
      <c r="C19" s="262"/>
      <c r="D19" s="262"/>
      <c r="E19" s="262" t="s">
        <v>421</v>
      </c>
      <c r="F19" s="262"/>
      <c r="G19" s="263"/>
      <c r="H19" s="264"/>
      <c r="I19" s="265"/>
      <c r="J19" s="265">
        <f>SUM(J20:J32)</f>
        <v>204907.23</v>
      </c>
      <c r="K19" s="266"/>
      <c r="L19" s="81"/>
      <c r="M19" s="45"/>
      <c r="N19" s="122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0"/>
      <c r="AF19" s="203"/>
      <c r="AG19" s="204"/>
    </row>
    <row r="20" spans="1:33" x14ac:dyDescent="0.2">
      <c r="A20" s="293" t="s">
        <v>1787</v>
      </c>
      <c r="B20" s="194" t="s">
        <v>422</v>
      </c>
      <c r="C20" s="195" t="s">
        <v>1470</v>
      </c>
      <c r="D20" s="194" t="s">
        <v>1469</v>
      </c>
      <c r="E20" s="194" t="s">
        <v>685</v>
      </c>
      <c r="F20" s="196" t="s">
        <v>686</v>
      </c>
      <c r="G20" s="198">
        <v>10</v>
      </c>
      <c r="H20" s="199">
        <v>952.59</v>
      </c>
      <c r="I20" s="267">
        <f>ROUND(H20*1.2081,2)</f>
        <v>1150.82</v>
      </c>
      <c r="J20" s="267">
        <f>ROUND(G20*I20,2)</f>
        <v>11508.2</v>
      </c>
      <c r="K20" s="268">
        <f>(J20/J600)</f>
        <v>2.102372151245042E-3</v>
      </c>
      <c r="L20" s="40"/>
      <c r="M20" s="45"/>
      <c r="N20" s="120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0"/>
      <c r="AF20" s="205"/>
      <c r="AG20" s="204">
        <f>J20</f>
        <v>11508.2</v>
      </c>
    </row>
    <row r="21" spans="1:33" ht="28.5" x14ac:dyDescent="0.2">
      <c r="A21" s="293" t="s">
        <v>1787</v>
      </c>
      <c r="B21" s="194" t="s">
        <v>423</v>
      </c>
      <c r="C21" s="195" t="s">
        <v>787</v>
      </c>
      <c r="D21" s="194" t="s">
        <v>140</v>
      </c>
      <c r="E21" s="194" t="s">
        <v>788</v>
      </c>
      <c r="F21" s="196" t="s">
        <v>37</v>
      </c>
      <c r="G21" s="198">
        <v>25</v>
      </c>
      <c r="H21" s="199">
        <v>199.8</v>
      </c>
      <c r="I21" s="267">
        <f t="shared" ref="I21:I26" si="0">ROUND(H21*1.2081,2)</f>
        <v>241.38</v>
      </c>
      <c r="J21" s="267">
        <f t="shared" ref="J21:J56" si="1">ROUND(G21*I21,2)</f>
        <v>6034.5</v>
      </c>
      <c r="K21" s="268">
        <f>(J21/J600)</f>
        <v>1.1024108676151096E-3</v>
      </c>
      <c r="L21" s="40"/>
      <c r="M21" s="45"/>
      <c r="N21" s="122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0"/>
      <c r="AF21" s="205"/>
      <c r="AG21" s="204">
        <f t="shared" ref="AG21:AG87" si="2">J21</f>
        <v>6034.5</v>
      </c>
    </row>
    <row r="22" spans="1:33" x14ac:dyDescent="0.2">
      <c r="A22" s="293" t="s">
        <v>1787</v>
      </c>
      <c r="B22" s="194" t="s">
        <v>424</v>
      </c>
      <c r="C22" s="195" t="s">
        <v>1047</v>
      </c>
      <c r="D22" s="194" t="s">
        <v>140</v>
      </c>
      <c r="E22" s="194" t="s">
        <v>1048</v>
      </c>
      <c r="F22" s="196" t="s">
        <v>1049</v>
      </c>
      <c r="G22" s="198">
        <v>10</v>
      </c>
      <c r="H22" s="199">
        <v>1944.4</v>
      </c>
      <c r="I22" s="267">
        <f t="shared" si="0"/>
        <v>2349.0300000000002</v>
      </c>
      <c r="J22" s="267">
        <f t="shared" si="1"/>
        <v>23490.3</v>
      </c>
      <c r="K22" s="268">
        <f>(J22/J600)</f>
        <v>4.2913185853905396E-3</v>
      </c>
      <c r="L22" s="40"/>
      <c r="M22" s="45"/>
      <c r="N22" s="122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0"/>
      <c r="AF22" s="205"/>
      <c r="AG22" s="204">
        <f t="shared" si="2"/>
        <v>23490.3</v>
      </c>
    </row>
    <row r="23" spans="1:33" x14ac:dyDescent="0.2">
      <c r="A23" s="90"/>
      <c r="B23" s="194" t="s">
        <v>425</v>
      </c>
      <c r="C23" s="195">
        <v>12208</v>
      </c>
      <c r="D23" s="194" t="s">
        <v>47</v>
      </c>
      <c r="E23" s="194" t="s">
        <v>1515</v>
      </c>
      <c r="F23" s="196" t="s">
        <v>37</v>
      </c>
      <c r="G23" s="198">
        <v>35</v>
      </c>
      <c r="H23" s="199">
        <v>1051.33</v>
      </c>
      <c r="I23" s="267">
        <f t="shared" si="0"/>
        <v>1270.1099999999999</v>
      </c>
      <c r="J23" s="267">
        <f t="shared" si="1"/>
        <v>44453.85</v>
      </c>
      <c r="K23" s="268">
        <f>(J23/J600)</f>
        <v>8.1210385860190464E-3</v>
      </c>
      <c r="L23" s="40"/>
      <c r="M23" s="45"/>
      <c r="N23" s="122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0"/>
      <c r="AF23" s="205"/>
      <c r="AG23" s="204">
        <f t="shared" si="2"/>
        <v>44453.85</v>
      </c>
    </row>
    <row r="24" spans="1:33" ht="28.5" x14ac:dyDescent="0.2">
      <c r="A24" s="90"/>
      <c r="B24" s="194" t="s">
        <v>426</v>
      </c>
      <c r="C24" s="195" t="s">
        <v>39</v>
      </c>
      <c r="D24" s="194" t="s">
        <v>36</v>
      </c>
      <c r="E24" s="194" t="s">
        <v>789</v>
      </c>
      <c r="F24" s="196" t="s">
        <v>40</v>
      </c>
      <c r="G24" s="198">
        <v>1</v>
      </c>
      <c r="H24" s="199">
        <v>612.84</v>
      </c>
      <c r="I24" s="267">
        <f t="shared" si="0"/>
        <v>740.37</v>
      </c>
      <c r="J24" s="267">
        <f t="shared" si="1"/>
        <v>740.37</v>
      </c>
      <c r="K24" s="268">
        <f>(J24/J600)</f>
        <v>1.3525427691709317E-4</v>
      </c>
      <c r="L24" s="40"/>
      <c r="M24" s="45"/>
      <c r="N24" s="122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0"/>
      <c r="AF24" s="205"/>
      <c r="AG24" s="204">
        <f t="shared" si="2"/>
        <v>740.37</v>
      </c>
    </row>
    <row r="25" spans="1:33" x14ac:dyDescent="0.2">
      <c r="A25" s="90"/>
      <c r="B25" s="194" t="s">
        <v>427</v>
      </c>
      <c r="C25" s="195" t="s">
        <v>41</v>
      </c>
      <c r="D25" s="194" t="s">
        <v>36</v>
      </c>
      <c r="E25" s="194" t="s">
        <v>790</v>
      </c>
      <c r="F25" s="196" t="s">
        <v>40</v>
      </c>
      <c r="G25" s="198">
        <v>1</v>
      </c>
      <c r="H25" s="199">
        <v>123.97</v>
      </c>
      <c r="I25" s="267">
        <f t="shared" si="0"/>
        <v>149.77000000000001</v>
      </c>
      <c r="J25" s="267">
        <f t="shared" si="1"/>
        <v>149.77000000000001</v>
      </c>
      <c r="K25" s="268">
        <f>(J25/J600)</f>
        <v>2.7360688647396634E-5</v>
      </c>
      <c r="L25" s="40"/>
      <c r="M25" s="45"/>
      <c r="N25" s="122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0"/>
      <c r="AF25" s="205"/>
      <c r="AG25" s="204">
        <f t="shared" si="2"/>
        <v>149.77000000000001</v>
      </c>
    </row>
    <row r="26" spans="1:33" ht="28.5" x14ac:dyDescent="0.2">
      <c r="A26" s="90"/>
      <c r="B26" s="194" t="s">
        <v>428</v>
      </c>
      <c r="C26" s="195" t="s">
        <v>42</v>
      </c>
      <c r="D26" s="194" t="s">
        <v>36</v>
      </c>
      <c r="E26" s="194" t="s">
        <v>43</v>
      </c>
      <c r="F26" s="196" t="s">
        <v>40</v>
      </c>
      <c r="G26" s="198">
        <v>1</v>
      </c>
      <c r="H26" s="199">
        <v>2117.6</v>
      </c>
      <c r="I26" s="267">
        <f t="shared" si="0"/>
        <v>2558.27</v>
      </c>
      <c r="J26" s="267">
        <f t="shared" si="1"/>
        <v>2558.27</v>
      </c>
      <c r="K26" s="268">
        <f>(J26/J600)</f>
        <v>4.6735680674350922E-4</v>
      </c>
      <c r="L26" s="40"/>
      <c r="M26" s="45"/>
      <c r="N26" s="122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0"/>
      <c r="AF26" s="205"/>
      <c r="AG26" s="204">
        <f t="shared" si="2"/>
        <v>2558.27</v>
      </c>
    </row>
    <row r="27" spans="1:33" x14ac:dyDescent="0.2">
      <c r="A27" s="293" t="s">
        <v>1787</v>
      </c>
      <c r="B27" s="194" t="s">
        <v>1774</v>
      </c>
      <c r="C27" s="195" t="s">
        <v>1472</v>
      </c>
      <c r="D27" s="194" t="s">
        <v>1469</v>
      </c>
      <c r="E27" s="194" t="s">
        <v>1471</v>
      </c>
      <c r="F27" s="196" t="s">
        <v>40</v>
      </c>
      <c r="G27" s="198">
        <v>1</v>
      </c>
      <c r="H27" s="199">
        <v>1767.49</v>
      </c>
      <c r="I27" s="267">
        <f>ROUND(H27*1.2081,2)</f>
        <v>2135.3000000000002</v>
      </c>
      <c r="J27" s="267">
        <f t="shared" si="1"/>
        <v>2135.3000000000002</v>
      </c>
      <c r="K27" s="268">
        <f>(J27/J600)</f>
        <v>3.9008665599777015E-4</v>
      </c>
      <c r="L27" s="40"/>
      <c r="M27" s="45"/>
      <c r="N27" s="122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0"/>
      <c r="AF27" s="205"/>
      <c r="AG27" s="204">
        <f t="shared" si="2"/>
        <v>2135.3000000000002</v>
      </c>
    </row>
    <row r="28" spans="1:33" ht="28.5" x14ac:dyDescent="0.2">
      <c r="A28" s="90"/>
      <c r="B28" s="194" t="s">
        <v>1775</v>
      </c>
      <c r="C28" s="195" t="s">
        <v>44</v>
      </c>
      <c r="D28" s="194" t="s">
        <v>36</v>
      </c>
      <c r="E28" s="194" t="s">
        <v>45</v>
      </c>
      <c r="F28" s="196" t="s">
        <v>37</v>
      </c>
      <c r="G28" s="198">
        <v>6</v>
      </c>
      <c r="H28" s="199">
        <v>470.87</v>
      </c>
      <c r="I28" s="267">
        <f>ROUND(H28*1.2081,2)</f>
        <v>568.86</v>
      </c>
      <c r="J28" s="267">
        <f t="shared" si="1"/>
        <v>3413.16</v>
      </c>
      <c r="K28" s="268">
        <f>(J28/J600)</f>
        <v>6.2353213636741854E-4</v>
      </c>
      <c r="L28" s="40"/>
      <c r="M28" s="45"/>
      <c r="N28" s="122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0"/>
      <c r="AF28" s="205"/>
      <c r="AG28" s="204">
        <f t="shared" si="2"/>
        <v>3413.16</v>
      </c>
    </row>
    <row r="29" spans="1:33" ht="28.5" x14ac:dyDescent="0.2">
      <c r="A29" s="259"/>
      <c r="B29" s="194" t="s">
        <v>1776</v>
      </c>
      <c r="C29" s="195">
        <v>4033000</v>
      </c>
      <c r="D29" s="194" t="s">
        <v>1782</v>
      </c>
      <c r="E29" s="194" t="s">
        <v>1781</v>
      </c>
      <c r="F29" s="196" t="s">
        <v>1535</v>
      </c>
      <c r="G29" s="198">
        <v>4385.92</v>
      </c>
      <c r="H29" s="199">
        <v>1.74</v>
      </c>
      <c r="I29" s="267">
        <f t="shared" ref="I29:I30" si="3">ROUND(H29*1.2081,2)</f>
        <v>2.1</v>
      </c>
      <c r="J29" s="267">
        <f t="shared" si="1"/>
        <v>9210.43</v>
      </c>
      <c r="K29" s="268">
        <f>(J29/J600)</f>
        <v>1.6826047108141908E-3</v>
      </c>
      <c r="L29" s="40"/>
      <c r="M29" s="45"/>
      <c r="N29" s="122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0"/>
      <c r="AF29" s="205"/>
      <c r="AG29" s="204">
        <f t="shared" si="2"/>
        <v>9210.43</v>
      </c>
    </row>
    <row r="30" spans="1:33" ht="28.5" x14ac:dyDescent="0.2">
      <c r="A30" s="259"/>
      <c r="B30" s="194" t="s">
        <v>1777</v>
      </c>
      <c r="C30" s="195">
        <v>95875</v>
      </c>
      <c r="D30" s="194" t="s">
        <v>36</v>
      </c>
      <c r="E30" s="194" t="s">
        <v>1783</v>
      </c>
      <c r="F30" s="196" t="s">
        <v>1784</v>
      </c>
      <c r="G30" s="198">
        <v>8771.84</v>
      </c>
      <c r="H30" s="199">
        <v>2.67</v>
      </c>
      <c r="I30" s="267">
        <f t="shared" si="3"/>
        <v>3.23</v>
      </c>
      <c r="J30" s="267">
        <f t="shared" si="1"/>
        <v>28333.040000000001</v>
      </c>
      <c r="K30" s="268">
        <f>(J30/J600)</f>
        <v>5.1760131259546947E-3</v>
      </c>
      <c r="L30" s="40"/>
      <c r="M30" s="45"/>
      <c r="N30" s="122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0"/>
      <c r="AF30" s="205"/>
      <c r="AG30" s="204">
        <f t="shared" si="2"/>
        <v>28333.040000000001</v>
      </c>
    </row>
    <row r="31" spans="1:33" ht="28.5" x14ac:dyDescent="0.2">
      <c r="A31" s="293" t="s">
        <v>1787</v>
      </c>
      <c r="B31" s="194" t="s">
        <v>1778</v>
      </c>
      <c r="C31" s="195" t="s">
        <v>429</v>
      </c>
      <c r="D31" s="194" t="s">
        <v>1469</v>
      </c>
      <c r="E31" s="194" t="s">
        <v>655</v>
      </c>
      <c r="F31" s="196" t="s">
        <v>55</v>
      </c>
      <c r="G31" s="198">
        <v>160</v>
      </c>
      <c r="H31" s="199">
        <v>110.53</v>
      </c>
      <c r="I31" s="267">
        <f t="shared" ref="I31:I32" si="4">ROUND(H31*1.2081,2)</f>
        <v>133.53</v>
      </c>
      <c r="J31" s="267">
        <f t="shared" si="1"/>
        <v>21364.799999999999</v>
      </c>
      <c r="K31" s="268">
        <f>(J31/J600)</f>
        <v>3.9030222395266042E-3</v>
      </c>
      <c r="L31" s="40"/>
      <c r="M31" s="45"/>
      <c r="N31" s="12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0"/>
      <c r="AF31" s="205"/>
      <c r="AG31" s="204">
        <f t="shared" si="2"/>
        <v>21364.799999999999</v>
      </c>
    </row>
    <row r="32" spans="1:33" x14ac:dyDescent="0.2">
      <c r="A32" s="90"/>
      <c r="B32" s="194" t="s">
        <v>1779</v>
      </c>
      <c r="C32" s="195" t="s">
        <v>46</v>
      </c>
      <c r="D32" s="194" t="s">
        <v>36</v>
      </c>
      <c r="E32" s="194" t="s">
        <v>791</v>
      </c>
      <c r="F32" s="196" t="s">
        <v>37</v>
      </c>
      <c r="G32" s="198">
        <v>453.2</v>
      </c>
      <c r="H32" s="199">
        <v>94.09</v>
      </c>
      <c r="I32" s="267">
        <f t="shared" si="4"/>
        <v>113.67</v>
      </c>
      <c r="J32" s="267">
        <f t="shared" si="1"/>
        <v>51515.24</v>
      </c>
      <c r="K32" s="268">
        <f>(J32/J600)</f>
        <v>9.4110465529539476E-3</v>
      </c>
      <c r="L32" s="40"/>
      <c r="M32" s="45"/>
      <c r="N32" s="122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0"/>
      <c r="AF32" s="205"/>
      <c r="AG32" s="204">
        <f t="shared" si="2"/>
        <v>51515.24</v>
      </c>
    </row>
    <row r="33" spans="1:33" x14ac:dyDescent="0.2">
      <c r="A33" s="90"/>
      <c r="B33" s="262" t="s">
        <v>656</v>
      </c>
      <c r="C33" s="262"/>
      <c r="D33" s="262"/>
      <c r="E33" s="262" t="s">
        <v>692</v>
      </c>
      <c r="F33" s="262"/>
      <c r="G33" s="263"/>
      <c r="H33" s="264"/>
      <c r="I33" s="265"/>
      <c r="J33" s="265">
        <f>SUM(J34:J35)</f>
        <v>241832.4</v>
      </c>
      <c r="K33" s="266"/>
      <c r="L33" s="40"/>
      <c r="M33" s="45"/>
      <c r="N33" s="122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0"/>
      <c r="AF33" s="205"/>
      <c r="AG33" s="204"/>
    </row>
    <row r="34" spans="1:33" x14ac:dyDescent="0.2">
      <c r="A34" s="90"/>
      <c r="B34" s="194" t="s">
        <v>657</v>
      </c>
      <c r="C34" s="195" t="s">
        <v>689</v>
      </c>
      <c r="D34" s="194" t="s">
        <v>36</v>
      </c>
      <c r="E34" s="194" t="s">
        <v>690</v>
      </c>
      <c r="F34" s="196" t="s">
        <v>347</v>
      </c>
      <c r="G34" s="198">
        <v>5</v>
      </c>
      <c r="H34" s="199">
        <v>22814.240000000002</v>
      </c>
      <c r="I34" s="267">
        <f>ROUND(H34*1.2081,2)</f>
        <v>27561.88</v>
      </c>
      <c r="J34" s="267">
        <f t="shared" si="1"/>
        <v>137809.4</v>
      </c>
      <c r="K34" s="268">
        <f>(J34/J600)</f>
        <v>2.5175669934463119E-2</v>
      </c>
      <c r="L34" s="40"/>
      <c r="M34" s="45"/>
      <c r="N34" s="12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0"/>
      <c r="AF34" s="205"/>
      <c r="AG34" s="204">
        <f t="shared" si="2"/>
        <v>137809.4</v>
      </c>
    </row>
    <row r="35" spans="1:33" x14ac:dyDescent="0.2">
      <c r="A35" s="259"/>
      <c r="B35" s="194" t="s">
        <v>1780</v>
      </c>
      <c r="C35" s="195">
        <v>93572</v>
      </c>
      <c r="D35" s="194" t="s">
        <v>36</v>
      </c>
      <c r="E35" s="194" t="s">
        <v>1785</v>
      </c>
      <c r="F35" s="196" t="s">
        <v>347</v>
      </c>
      <c r="G35" s="198">
        <v>10</v>
      </c>
      <c r="H35" s="199">
        <v>8610.4599999999991</v>
      </c>
      <c r="I35" s="267">
        <f>ROUND(H35*1.2081,2)</f>
        <v>10402.299999999999</v>
      </c>
      <c r="J35" s="267">
        <f t="shared" si="1"/>
        <v>104023</v>
      </c>
      <c r="K35" s="268">
        <f>(J35/J600)</f>
        <v>1.9003411331829739E-2</v>
      </c>
      <c r="L35" s="40"/>
      <c r="M35" s="45"/>
      <c r="N35" s="122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0"/>
      <c r="AF35" s="205"/>
      <c r="AG35" s="204">
        <f t="shared" si="2"/>
        <v>104023</v>
      </c>
    </row>
    <row r="36" spans="1:33" x14ac:dyDescent="0.2">
      <c r="A36" s="90"/>
      <c r="B36" s="262" t="s">
        <v>38</v>
      </c>
      <c r="C36" s="262"/>
      <c r="D36" s="262"/>
      <c r="E36" s="262" t="s">
        <v>430</v>
      </c>
      <c r="F36" s="262"/>
      <c r="G36" s="263"/>
      <c r="H36" s="264"/>
      <c r="I36" s="265"/>
      <c r="J36" s="265">
        <f>SUM(J37)</f>
        <v>6989.08</v>
      </c>
      <c r="K36" s="266"/>
      <c r="L36" s="40"/>
      <c r="M36" s="45"/>
      <c r="N36" s="12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0"/>
      <c r="AF36" s="205"/>
      <c r="AG36" s="204"/>
    </row>
    <row r="37" spans="1:33" x14ac:dyDescent="0.2">
      <c r="A37" s="90"/>
      <c r="B37" s="194" t="s">
        <v>431</v>
      </c>
      <c r="C37" s="195">
        <v>12689</v>
      </c>
      <c r="D37" s="194" t="s">
        <v>47</v>
      </c>
      <c r="E37" s="194" t="s">
        <v>1514</v>
      </c>
      <c r="F37" s="196" t="s">
        <v>40</v>
      </c>
      <c r="G37" s="198">
        <v>1</v>
      </c>
      <c r="H37" s="199">
        <v>5785.18</v>
      </c>
      <c r="I37" s="267">
        <f>ROUND(H37*1.2081,2)</f>
        <v>6989.08</v>
      </c>
      <c r="J37" s="267">
        <f t="shared" si="1"/>
        <v>6989.08</v>
      </c>
      <c r="K37" s="268">
        <f>(J37/J600)</f>
        <v>1.2767980357331031E-3</v>
      </c>
      <c r="L37" s="40"/>
      <c r="M37" s="45"/>
      <c r="N37" s="12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0"/>
      <c r="AF37" s="205"/>
      <c r="AG37" s="204">
        <f t="shared" si="2"/>
        <v>6989.08</v>
      </c>
    </row>
    <row r="38" spans="1:33" x14ac:dyDescent="0.2">
      <c r="A38" s="90"/>
      <c r="B38" s="262" t="s">
        <v>687</v>
      </c>
      <c r="C38" s="262"/>
      <c r="D38" s="262"/>
      <c r="E38" s="262" t="s">
        <v>299</v>
      </c>
      <c r="F38" s="262"/>
      <c r="G38" s="263"/>
      <c r="H38" s="264"/>
      <c r="I38" s="265"/>
      <c r="J38" s="265">
        <f>SUM(J39)</f>
        <v>22179.11</v>
      </c>
      <c r="K38" s="266"/>
      <c r="L38" s="40"/>
      <c r="M38" s="45"/>
      <c r="N38" s="120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0"/>
      <c r="AF38" s="205"/>
      <c r="AG38" s="204"/>
    </row>
    <row r="39" spans="1:33" ht="42.75" x14ac:dyDescent="0.2">
      <c r="A39" s="90"/>
      <c r="B39" s="194" t="s">
        <v>688</v>
      </c>
      <c r="C39" s="195" t="s">
        <v>1511</v>
      </c>
      <c r="D39" s="194" t="s">
        <v>94</v>
      </c>
      <c r="E39" s="194" t="s">
        <v>301</v>
      </c>
      <c r="F39" s="196" t="s">
        <v>1473</v>
      </c>
      <c r="G39" s="198">
        <v>577.13</v>
      </c>
      <c r="H39" s="199">
        <f>CPUS!L19</f>
        <v>31.810000000000002</v>
      </c>
      <c r="I39" s="267">
        <f>ROUND(H39*1.2081,2)</f>
        <v>38.43</v>
      </c>
      <c r="J39" s="267">
        <f t="shared" si="1"/>
        <v>22179.11</v>
      </c>
      <c r="K39" s="268">
        <f>(J39/J600)</f>
        <v>4.0517842237187763E-3</v>
      </c>
      <c r="L39" s="40"/>
      <c r="M39" s="45"/>
      <c r="N39" s="122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0"/>
      <c r="AF39" s="205"/>
      <c r="AG39" s="204">
        <f t="shared" si="2"/>
        <v>22179.11</v>
      </c>
    </row>
    <row r="40" spans="1:33" x14ac:dyDescent="0.2">
      <c r="A40" s="90"/>
      <c r="B40" s="262">
        <v>2</v>
      </c>
      <c r="C40" s="262"/>
      <c r="D40" s="262"/>
      <c r="E40" s="262" t="s">
        <v>48</v>
      </c>
      <c r="F40" s="262"/>
      <c r="G40" s="263"/>
      <c r="H40" s="264"/>
      <c r="I40" s="265"/>
      <c r="J40" s="265">
        <f>SUM(J41:J56)</f>
        <v>360370.98</v>
      </c>
      <c r="K40" s="266"/>
      <c r="L40" s="40"/>
      <c r="M40" s="45"/>
      <c r="N40" s="122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0"/>
      <c r="AF40" s="206">
        <f>J40</f>
        <v>360370.98</v>
      </c>
      <c r="AG40" s="204"/>
    </row>
    <row r="41" spans="1:33" ht="28.5" x14ac:dyDescent="0.2">
      <c r="A41" s="90"/>
      <c r="B41" s="194" t="s">
        <v>49</v>
      </c>
      <c r="C41" s="195" t="s">
        <v>50</v>
      </c>
      <c r="D41" s="194" t="s">
        <v>36</v>
      </c>
      <c r="E41" s="194" t="s">
        <v>792</v>
      </c>
      <c r="F41" s="196" t="s">
        <v>51</v>
      </c>
      <c r="G41" s="198">
        <v>163.34</v>
      </c>
      <c r="H41" s="199">
        <v>75.150000000000006</v>
      </c>
      <c r="I41" s="267">
        <f>ROUND(H41*1.2081,2)</f>
        <v>90.79</v>
      </c>
      <c r="J41" s="267">
        <f t="shared" si="1"/>
        <v>14829.64</v>
      </c>
      <c r="K41" s="268">
        <f>(J41/J600)</f>
        <v>2.7091484462374239E-3</v>
      </c>
      <c r="L41" s="40"/>
      <c r="M41" s="45"/>
      <c r="N41" s="122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0"/>
      <c r="AF41" s="205"/>
      <c r="AG41" s="204">
        <f t="shared" si="2"/>
        <v>14829.64</v>
      </c>
    </row>
    <row r="42" spans="1:33" ht="42.75" x14ac:dyDescent="0.2">
      <c r="A42" s="90"/>
      <c r="B42" s="194" t="s">
        <v>52</v>
      </c>
      <c r="C42" s="195" t="s">
        <v>1050</v>
      </c>
      <c r="D42" s="194" t="s">
        <v>36</v>
      </c>
      <c r="E42" s="194" t="s">
        <v>1051</v>
      </c>
      <c r="F42" s="196" t="s">
        <v>55</v>
      </c>
      <c r="G42" s="198">
        <v>356.9</v>
      </c>
      <c r="H42" s="199">
        <v>14.72</v>
      </c>
      <c r="I42" s="267">
        <f t="shared" ref="I42:I56" si="5">ROUND(H42*1.2081,2)</f>
        <v>17.78</v>
      </c>
      <c r="J42" s="267">
        <f t="shared" si="1"/>
        <v>6345.68</v>
      </c>
      <c r="K42" s="268">
        <f>(J42/J600)</f>
        <v>1.159258694905601E-3</v>
      </c>
      <c r="L42" s="40"/>
      <c r="M42" s="45"/>
      <c r="N42" s="122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0"/>
      <c r="AF42" s="205"/>
      <c r="AG42" s="204">
        <f t="shared" si="2"/>
        <v>6345.68</v>
      </c>
    </row>
    <row r="43" spans="1:33" x14ac:dyDescent="0.2">
      <c r="A43" s="90"/>
      <c r="B43" s="194" t="s">
        <v>56</v>
      </c>
      <c r="C43" s="195" t="s">
        <v>53</v>
      </c>
      <c r="D43" s="194" t="s">
        <v>36</v>
      </c>
      <c r="E43" s="194" t="s">
        <v>54</v>
      </c>
      <c r="F43" s="196" t="s">
        <v>55</v>
      </c>
      <c r="G43" s="198">
        <v>89.23</v>
      </c>
      <c r="H43" s="199">
        <v>117.76</v>
      </c>
      <c r="I43" s="267">
        <f t="shared" si="5"/>
        <v>142.27000000000001</v>
      </c>
      <c r="J43" s="267">
        <f t="shared" si="1"/>
        <v>12694.75</v>
      </c>
      <c r="K43" s="268">
        <f>(J43/J600)</f>
        <v>2.3191366909697426E-3</v>
      </c>
      <c r="L43" s="40"/>
      <c r="M43" s="45"/>
      <c r="N43" s="122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0"/>
      <c r="AF43" s="205"/>
      <c r="AG43" s="204">
        <f t="shared" si="2"/>
        <v>12694.75</v>
      </c>
    </row>
    <row r="44" spans="1:33" ht="28.5" x14ac:dyDescent="0.2">
      <c r="A44" s="90"/>
      <c r="B44" s="194" t="s">
        <v>57</v>
      </c>
      <c r="C44" s="195" t="s">
        <v>1052</v>
      </c>
      <c r="D44" s="194" t="s">
        <v>36</v>
      </c>
      <c r="E44" s="194" t="s">
        <v>1053</v>
      </c>
      <c r="F44" s="196" t="s">
        <v>55</v>
      </c>
      <c r="G44" s="198">
        <v>89.19</v>
      </c>
      <c r="H44" s="199">
        <v>165.82</v>
      </c>
      <c r="I44" s="267">
        <f t="shared" si="5"/>
        <v>200.33</v>
      </c>
      <c r="J44" s="267">
        <f t="shared" si="1"/>
        <v>17867.43</v>
      </c>
      <c r="K44" s="268">
        <f>(J44/J600)</f>
        <v>3.2641062239377313E-3</v>
      </c>
      <c r="L44" s="40"/>
      <c r="M44" s="45"/>
      <c r="N44" s="122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0"/>
      <c r="AF44" s="205"/>
      <c r="AG44" s="204">
        <f t="shared" si="2"/>
        <v>17867.43</v>
      </c>
    </row>
    <row r="45" spans="1:33" ht="28.5" x14ac:dyDescent="0.2">
      <c r="A45" s="90"/>
      <c r="B45" s="194" t="s">
        <v>58</v>
      </c>
      <c r="C45" s="195" t="s">
        <v>929</v>
      </c>
      <c r="D45" s="194" t="s">
        <v>36</v>
      </c>
      <c r="E45" s="194" t="s">
        <v>930</v>
      </c>
      <c r="F45" s="196" t="s">
        <v>37</v>
      </c>
      <c r="G45" s="198">
        <v>676.6</v>
      </c>
      <c r="H45" s="199">
        <v>87.5</v>
      </c>
      <c r="I45" s="267">
        <f t="shared" si="5"/>
        <v>105.71</v>
      </c>
      <c r="J45" s="267">
        <f t="shared" si="1"/>
        <v>71523.39</v>
      </c>
      <c r="K45" s="268">
        <f>(J45/J600)</f>
        <v>1.3066229584004285E-2</v>
      </c>
      <c r="L45" s="40"/>
      <c r="M45" s="45"/>
      <c r="N45" s="122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0"/>
      <c r="AF45" s="205"/>
      <c r="AG45" s="204">
        <f t="shared" si="2"/>
        <v>71523.39</v>
      </c>
    </row>
    <row r="46" spans="1:33" x14ac:dyDescent="0.2">
      <c r="A46" s="90"/>
      <c r="B46" s="194" t="s">
        <v>59</v>
      </c>
      <c r="C46" s="195" t="s">
        <v>60</v>
      </c>
      <c r="D46" s="194" t="s">
        <v>36</v>
      </c>
      <c r="E46" s="194" t="s">
        <v>793</v>
      </c>
      <c r="F46" s="196" t="s">
        <v>61</v>
      </c>
      <c r="G46" s="198">
        <v>783.3</v>
      </c>
      <c r="H46" s="199">
        <v>22.24</v>
      </c>
      <c r="I46" s="267">
        <f t="shared" si="5"/>
        <v>26.87</v>
      </c>
      <c r="J46" s="267">
        <f t="shared" si="1"/>
        <v>21047.27</v>
      </c>
      <c r="K46" s="268">
        <f>(J46/J600)</f>
        <v>3.8450143643432712E-3</v>
      </c>
      <c r="L46" s="40"/>
      <c r="M46" s="45"/>
      <c r="N46" s="122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0"/>
      <c r="AF46" s="205"/>
      <c r="AG46" s="204">
        <f t="shared" si="2"/>
        <v>21047.27</v>
      </c>
    </row>
    <row r="47" spans="1:33" x14ac:dyDescent="0.2">
      <c r="A47" s="90"/>
      <c r="B47" s="194" t="s">
        <v>62</v>
      </c>
      <c r="C47" s="195" t="s">
        <v>658</v>
      </c>
      <c r="D47" s="194" t="s">
        <v>36</v>
      </c>
      <c r="E47" s="194" t="s">
        <v>794</v>
      </c>
      <c r="F47" s="196" t="s">
        <v>61</v>
      </c>
      <c r="G47" s="198">
        <v>3.6</v>
      </c>
      <c r="H47" s="199">
        <v>19.39</v>
      </c>
      <c r="I47" s="267">
        <f t="shared" si="5"/>
        <v>23.43</v>
      </c>
      <c r="J47" s="267">
        <f t="shared" si="1"/>
        <v>84.35</v>
      </c>
      <c r="K47" s="268">
        <f>(J47/J600)</f>
        <v>1.5409455080509485E-5</v>
      </c>
      <c r="L47" s="40"/>
      <c r="M47" s="45"/>
      <c r="N47" s="122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0"/>
      <c r="AF47" s="205"/>
      <c r="AG47" s="204">
        <f t="shared" si="2"/>
        <v>84.35</v>
      </c>
    </row>
    <row r="48" spans="1:33" x14ac:dyDescent="0.2">
      <c r="A48" s="90"/>
      <c r="B48" s="194" t="s">
        <v>63</v>
      </c>
      <c r="C48" s="195" t="s">
        <v>64</v>
      </c>
      <c r="D48" s="194" t="s">
        <v>36</v>
      </c>
      <c r="E48" s="194" t="s">
        <v>795</v>
      </c>
      <c r="F48" s="196" t="s">
        <v>61</v>
      </c>
      <c r="G48" s="198">
        <v>1904.2</v>
      </c>
      <c r="H48" s="199">
        <v>16.989999999999998</v>
      </c>
      <c r="I48" s="267">
        <f t="shared" si="5"/>
        <v>20.53</v>
      </c>
      <c r="J48" s="267">
        <f t="shared" si="1"/>
        <v>39093.230000000003</v>
      </c>
      <c r="K48" s="268">
        <f>(J48/J600)</f>
        <v>7.1417352891170825E-3</v>
      </c>
      <c r="L48" s="40"/>
      <c r="M48" s="45"/>
      <c r="N48" s="122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0"/>
      <c r="AF48" s="205"/>
      <c r="AG48" s="204">
        <f t="shared" si="2"/>
        <v>39093.230000000003</v>
      </c>
    </row>
    <row r="49" spans="1:33" x14ac:dyDescent="0.2">
      <c r="A49" s="90"/>
      <c r="B49" s="194" t="s">
        <v>65</v>
      </c>
      <c r="C49" s="195" t="s">
        <v>66</v>
      </c>
      <c r="D49" s="194" t="s">
        <v>36</v>
      </c>
      <c r="E49" s="194" t="s">
        <v>796</v>
      </c>
      <c r="F49" s="196" t="s">
        <v>61</v>
      </c>
      <c r="G49" s="198">
        <v>1086</v>
      </c>
      <c r="H49" s="199">
        <v>14.59</v>
      </c>
      <c r="I49" s="267">
        <f t="shared" si="5"/>
        <v>17.63</v>
      </c>
      <c r="J49" s="267">
        <f t="shared" si="1"/>
        <v>19146.18</v>
      </c>
      <c r="K49" s="268">
        <f>(J49/J600)</f>
        <v>3.4977142936970852E-3</v>
      </c>
      <c r="L49" s="40"/>
      <c r="M49" s="45"/>
      <c r="N49" s="122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0"/>
      <c r="AF49" s="205"/>
      <c r="AG49" s="204">
        <f t="shared" si="2"/>
        <v>19146.18</v>
      </c>
    </row>
    <row r="50" spans="1:33" ht="28.5" x14ac:dyDescent="0.2">
      <c r="A50" s="90"/>
      <c r="B50" s="194" t="s">
        <v>67</v>
      </c>
      <c r="C50" s="195" t="s">
        <v>797</v>
      </c>
      <c r="D50" s="194" t="s">
        <v>36</v>
      </c>
      <c r="E50" s="194" t="s">
        <v>798</v>
      </c>
      <c r="F50" s="196" t="s">
        <v>61</v>
      </c>
      <c r="G50" s="198">
        <v>1426.3</v>
      </c>
      <c r="H50" s="199">
        <v>10.93</v>
      </c>
      <c r="I50" s="267">
        <f t="shared" si="5"/>
        <v>13.2</v>
      </c>
      <c r="J50" s="267">
        <f t="shared" si="1"/>
        <v>18827.16</v>
      </c>
      <c r="K50" s="268">
        <f>(J50/J600)</f>
        <v>3.4394342182995255E-3</v>
      </c>
      <c r="L50" s="40"/>
      <c r="M50" s="45"/>
      <c r="N50" s="122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0"/>
      <c r="AF50" s="205"/>
      <c r="AG50" s="204">
        <f t="shared" si="2"/>
        <v>18827.16</v>
      </c>
    </row>
    <row r="51" spans="1:33" ht="28.5" x14ac:dyDescent="0.2">
      <c r="A51" s="90"/>
      <c r="B51" s="194" t="s">
        <v>68</v>
      </c>
      <c r="C51" s="195" t="s">
        <v>799</v>
      </c>
      <c r="D51" s="194" t="s">
        <v>36</v>
      </c>
      <c r="E51" s="194" t="s">
        <v>800</v>
      </c>
      <c r="F51" s="196" t="s">
        <v>61</v>
      </c>
      <c r="G51" s="198">
        <v>374</v>
      </c>
      <c r="H51" s="199">
        <v>10.11</v>
      </c>
      <c r="I51" s="267">
        <f t="shared" si="5"/>
        <v>12.21</v>
      </c>
      <c r="J51" s="267">
        <f t="shared" si="1"/>
        <v>4566.54</v>
      </c>
      <c r="K51" s="268">
        <f>(J51/J600)</f>
        <v>8.3423702434321032E-4</v>
      </c>
      <c r="L51" s="40"/>
      <c r="M51" s="45"/>
      <c r="N51" s="122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0"/>
      <c r="AE51" s="40"/>
      <c r="AF51" s="205"/>
      <c r="AG51" s="204">
        <f t="shared" si="2"/>
        <v>4566.54</v>
      </c>
    </row>
    <row r="52" spans="1:33" ht="28.5" x14ac:dyDescent="0.2">
      <c r="A52" s="90"/>
      <c r="B52" s="194" t="s">
        <v>69</v>
      </c>
      <c r="C52" s="195" t="s">
        <v>1075</v>
      </c>
      <c r="D52" s="194" t="s">
        <v>36</v>
      </c>
      <c r="E52" s="194" t="s">
        <v>1076</v>
      </c>
      <c r="F52" s="196" t="s">
        <v>55</v>
      </c>
      <c r="G52" s="198">
        <v>91.5</v>
      </c>
      <c r="H52" s="199">
        <v>619.54</v>
      </c>
      <c r="I52" s="267">
        <f t="shared" si="5"/>
        <v>748.47</v>
      </c>
      <c r="J52" s="267">
        <f t="shared" si="1"/>
        <v>68485.009999999995</v>
      </c>
      <c r="K52" s="268">
        <f>(J52/J600)</f>
        <v>1.2511164022326531E-2</v>
      </c>
      <c r="L52" s="40"/>
      <c r="M52" s="45"/>
      <c r="N52" s="122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0"/>
      <c r="AE52" s="40"/>
      <c r="AF52" s="205"/>
      <c r="AG52" s="204">
        <f t="shared" si="2"/>
        <v>68485.009999999995</v>
      </c>
    </row>
    <row r="53" spans="1:33" x14ac:dyDescent="0.2">
      <c r="A53" s="90"/>
      <c r="B53" s="194" t="s">
        <v>70</v>
      </c>
      <c r="C53" s="195" t="s">
        <v>71</v>
      </c>
      <c r="D53" s="194" t="s">
        <v>36</v>
      </c>
      <c r="E53" s="194" t="s">
        <v>72</v>
      </c>
      <c r="F53" s="196" t="s">
        <v>55</v>
      </c>
      <c r="G53" s="198">
        <v>484.99</v>
      </c>
      <c r="H53" s="199">
        <v>1.51</v>
      </c>
      <c r="I53" s="267">
        <f t="shared" si="5"/>
        <v>1.82</v>
      </c>
      <c r="J53" s="267">
        <f t="shared" si="1"/>
        <v>882.68</v>
      </c>
      <c r="K53" s="268">
        <f>(J53/J600)</f>
        <v>1.6125213764628469E-4</v>
      </c>
      <c r="L53" s="40"/>
      <c r="M53" s="45"/>
      <c r="N53" s="81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0"/>
      <c r="AE53" s="40"/>
      <c r="AF53" s="205"/>
      <c r="AG53" s="204">
        <f t="shared" si="2"/>
        <v>882.68</v>
      </c>
    </row>
    <row r="54" spans="1:33" x14ac:dyDescent="0.2">
      <c r="A54" s="90"/>
      <c r="B54" s="194" t="s">
        <v>659</v>
      </c>
      <c r="C54" s="195" t="s">
        <v>73</v>
      </c>
      <c r="D54" s="194" t="s">
        <v>36</v>
      </c>
      <c r="E54" s="194" t="s">
        <v>74</v>
      </c>
      <c r="F54" s="196" t="s">
        <v>55</v>
      </c>
      <c r="G54" s="198">
        <v>461.04</v>
      </c>
      <c r="H54" s="199">
        <v>33.33</v>
      </c>
      <c r="I54" s="267">
        <f t="shared" si="5"/>
        <v>40.270000000000003</v>
      </c>
      <c r="J54" s="267">
        <f t="shared" si="1"/>
        <v>18566.080000000002</v>
      </c>
      <c r="K54" s="268">
        <f>(J54/J600)</f>
        <v>3.391738894856498E-3</v>
      </c>
      <c r="L54" s="40"/>
      <c r="M54" s="45"/>
      <c r="N54" s="122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0"/>
      <c r="AE54" s="40"/>
      <c r="AF54" s="205"/>
      <c r="AG54" s="204">
        <f t="shared" si="2"/>
        <v>18566.080000000002</v>
      </c>
    </row>
    <row r="55" spans="1:33" x14ac:dyDescent="0.2">
      <c r="A55" s="90"/>
      <c r="B55" s="194" t="s">
        <v>660</v>
      </c>
      <c r="C55" s="195" t="s">
        <v>75</v>
      </c>
      <c r="D55" s="194" t="s">
        <v>36</v>
      </c>
      <c r="E55" s="194" t="s">
        <v>76</v>
      </c>
      <c r="F55" s="196" t="s">
        <v>37</v>
      </c>
      <c r="G55" s="198">
        <v>676.54</v>
      </c>
      <c r="H55" s="199">
        <v>44.3</v>
      </c>
      <c r="I55" s="267">
        <f t="shared" si="5"/>
        <v>53.52</v>
      </c>
      <c r="J55" s="267">
        <f t="shared" si="1"/>
        <v>36208.42</v>
      </c>
      <c r="K55" s="268">
        <f>(J55/J600)</f>
        <v>6.6147246179753564E-3</v>
      </c>
      <c r="L55" s="40"/>
      <c r="M55" s="45"/>
      <c r="N55" s="122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0"/>
      <c r="AE55" s="40"/>
      <c r="AF55" s="205"/>
      <c r="AG55" s="204">
        <f t="shared" si="2"/>
        <v>36208.42</v>
      </c>
    </row>
    <row r="56" spans="1:33" x14ac:dyDescent="0.2">
      <c r="A56" s="90"/>
      <c r="B56" s="194" t="s">
        <v>1054</v>
      </c>
      <c r="C56" s="197" t="s">
        <v>1516</v>
      </c>
      <c r="D56" s="194" t="s">
        <v>47</v>
      </c>
      <c r="E56" s="194" t="s">
        <v>1517</v>
      </c>
      <c r="F56" s="196" t="s">
        <v>55</v>
      </c>
      <c r="G56" s="198">
        <v>91.5</v>
      </c>
      <c r="H56" s="199">
        <v>92.3</v>
      </c>
      <c r="I56" s="267">
        <f t="shared" si="5"/>
        <v>111.51</v>
      </c>
      <c r="J56" s="267">
        <f t="shared" si="1"/>
        <v>10203.17</v>
      </c>
      <c r="K56" s="268">
        <f>(J56/J600)</f>
        <v>1.8639631273716891E-3</v>
      </c>
      <c r="L56" s="40"/>
      <c r="M56" s="45"/>
      <c r="N56" s="122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0"/>
      <c r="AE56" s="40"/>
      <c r="AF56" s="205"/>
      <c r="AG56" s="204">
        <f t="shared" si="2"/>
        <v>10203.17</v>
      </c>
    </row>
    <row r="57" spans="1:33" x14ac:dyDescent="0.2">
      <c r="A57" s="90"/>
      <c r="B57" s="262">
        <v>3</v>
      </c>
      <c r="C57" s="262"/>
      <c r="D57" s="262"/>
      <c r="E57" s="262" t="s">
        <v>77</v>
      </c>
      <c r="F57" s="262"/>
      <c r="G57" s="263"/>
      <c r="H57" s="264"/>
      <c r="I57" s="265"/>
      <c r="J57" s="265">
        <f>SUM(J58,J66,J76,J89)</f>
        <v>533696.28</v>
      </c>
      <c r="K57" s="266"/>
      <c r="L57" s="40"/>
      <c r="M57" s="45"/>
      <c r="N57" s="81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0"/>
      <c r="AE57" s="40"/>
      <c r="AF57" s="206">
        <f>J57</f>
        <v>533696.28</v>
      </c>
      <c r="AG57" s="204"/>
    </row>
    <row r="58" spans="1:33" ht="15.75" x14ac:dyDescent="0.2">
      <c r="A58" s="131"/>
      <c r="B58" s="262" t="s">
        <v>78</v>
      </c>
      <c r="C58" s="262"/>
      <c r="D58" s="262"/>
      <c r="E58" s="262" t="s">
        <v>79</v>
      </c>
      <c r="F58" s="262"/>
      <c r="G58" s="263"/>
      <c r="H58" s="264"/>
      <c r="I58" s="265"/>
      <c r="J58" s="265">
        <f>SUM(J59:J65)</f>
        <v>95846.76</v>
      </c>
      <c r="K58" s="266"/>
      <c r="L58" s="40"/>
      <c r="M58" s="45"/>
      <c r="N58" s="13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8"/>
      <c r="AE58" s="40"/>
      <c r="AF58" s="205"/>
      <c r="AG58" s="204"/>
    </row>
    <row r="59" spans="1:33" ht="28.5" x14ac:dyDescent="0.2">
      <c r="A59" s="90"/>
      <c r="B59" s="194" t="s">
        <v>80</v>
      </c>
      <c r="C59" s="195" t="s">
        <v>801</v>
      </c>
      <c r="D59" s="194" t="s">
        <v>36</v>
      </c>
      <c r="E59" s="194" t="s">
        <v>802</v>
      </c>
      <c r="F59" s="196" t="s">
        <v>37</v>
      </c>
      <c r="G59" s="198">
        <v>418.8</v>
      </c>
      <c r="H59" s="199">
        <v>80.08</v>
      </c>
      <c r="I59" s="267">
        <f t="shared" ref="I59:I90" si="6">ROUND(H59*1.2081,2)</f>
        <v>96.74</v>
      </c>
      <c r="J59" s="267">
        <f t="shared" ref="J59:J65" si="7">ROUND(G59*I59,2)</f>
        <v>40514.71</v>
      </c>
      <c r="K59" s="268">
        <f>(J59/J600)</f>
        <v>7.4014179471827918E-3</v>
      </c>
      <c r="L59" s="40"/>
      <c r="M59" s="45"/>
      <c r="N59" s="122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0"/>
      <c r="AE59" s="40"/>
      <c r="AF59" s="205"/>
      <c r="AG59" s="204">
        <f t="shared" si="2"/>
        <v>40514.71</v>
      </c>
    </row>
    <row r="60" spans="1:33" ht="27.6" customHeight="1" x14ac:dyDescent="0.2">
      <c r="A60" s="90"/>
      <c r="B60" s="194" t="s">
        <v>81</v>
      </c>
      <c r="C60" s="195" t="s">
        <v>82</v>
      </c>
      <c r="D60" s="194" t="s">
        <v>36</v>
      </c>
      <c r="E60" s="194" t="s">
        <v>83</v>
      </c>
      <c r="F60" s="196" t="s">
        <v>61</v>
      </c>
      <c r="G60" s="198">
        <v>961.6</v>
      </c>
      <c r="H60" s="199">
        <v>10.8</v>
      </c>
      <c r="I60" s="267">
        <f t="shared" si="6"/>
        <v>13.05</v>
      </c>
      <c r="J60" s="267">
        <f t="shared" si="7"/>
        <v>12548.88</v>
      </c>
      <c r="K60" s="268">
        <f>(J60/J600)</f>
        <v>2.2924884726817293E-3</v>
      </c>
      <c r="L60" s="40"/>
      <c r="M60" s="45"/>
      <c r="N60" s="122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0"/>
      <c r="AE60" s="40"/>
      <c r="AF60" s="205"/>
      <c r="AG60" s="204">
        <f t="shared" si="2"/>
        <v>12548.88</v>
      </c>
    </row>
    <row r="61" spans="1:33" ht="28.5" x14ac:dyDescent="0.2">
      <c r="A61" s="90"/>
      <c r="B61" s="194" t="s">
        <v>84</v>
      </c>
      <c r="C61" s="195" t="s">
        <v>85</v>
      </c>
      <c r="D61" s="194" t="s">
        <v>36</v>
      </c>
      <c r="E61" s="194" t="s">
        <v>86</v>
      </c>
      <c r="F61" s="196" t="s">
        <v>61</v>
      </c>
      <c r="G61" s="198">
        <v>117</v>
      </c>
      <c r="H61" s="199">
        <v>8.98</v>
      </c>
      <c r="I61" s="267">
        <f t="shared" si="6"/>
        <v>10.85</v>
      </c>
      <c r="J61" s="267">
        <f t="shared" si="7"/>
        <v>1269.45</v>
      </c>
      <c r="K61" s="268">
        <f>(J61/J600)</f>
        <v>2.3190910197928594E-4</v>
      </c>
      <c r="L61" s="40"/>
      <c r="M61" s="45"/>
      <c r="N61" s="122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0"/>
      <c r="AE61" s="40"/>
      <c r="AF61" s="205"/>
      <c r="AG61" s="204">
        <f t="shared" si="2"/>
        <v>1269.45</v>
      </c>
    </row>
    <row r="62" spans="1:33" ht="28.5" x14ac:dyDescent="0.2">
      <c r="A62" s="90"/>
      <c r="B62" s="194" t="s">
        <v>87</v>
      </c>
      <c r="C62" s="195" t="s">
        <v>88</v>
      </c>
      <c r="D62" s="194" t="s">
        <v>36</v>
      </c>
      <c r="E62" s="194" t="s">
        <v>89</v>
      </c>
      <c r="F62" s="196" t="s">
        <v>61</v>
      </c>
      <c r="G62" s="198">
        <v>828.4</v>
      </c>
      <c r="H62" s="199">
        <v>8.6</v>
      </c>
      <c r="I62" s="267">
        <f t="shared" si="6"/>
        <v>10.39</v>
      </c>
      <c r="J62" s="267">
        <f t="shared" si="7"/>
        <v>8607.08</v>
      </c>
      <c r="K62" s="268">
        <f>(J62/J600)</f>
        <v>1.5723818925234333E-3</v>
      </c>
      <c r="L62" s="40"/>
      <c r="M62" s="45"/>
      <c r="N62" s="122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0"/>
      <c r="AE62" s="40"/>
      <c r="AF62" s="205"/>
      <c r="AG62" s="204">
        <f t="shared" si="2"/>
        <v>8607.08</v>
      </c>
    </row>
    <row r="63" spans="1:33" ht="28.5" x14ac:dyDescent="0.2">
      <c r="A63" s="90"/>
      <c r="B63" s="194" t="s">
        <v>90</v>
      </c>
      <c r="C63" s="195" t="s">
        <v>91</v>
      </c>
      <c r="D63" s="194" t="s">
        <v>36</v>
      </c>
      <c r="E63" s="194" t="s">
        <v>92</v>
      </c>
      <c r="F63" s="196" t="s">
        <v>61</v>
      </c>
      <c r="G63" s="198">
        <v>582.29999999999995</v>
      </c>
      <c r="H63" s="199">
        <v>14.8</v>
      </c>
      <c r="I63" s="267">
        <f t="shared" si="6"/>
        <v>17.88</v>
      </c>
      <c r="J63" s="267">
        <f t="shared" si="7"/>
        <v>10411.52</v>
      </c>
      <c r="K63" s="268">
        <f>(J63/J600)</f>
        <v>1.9020254861864391E-3</v>
      </c>
      <c r="L63" s="40"/>
      <c r="M63" s="45"/>
      <c r="N63" s="122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0"/>
      <c r="AE63" s="40"/>
      <c r="AF63" s="205"/>
      <c r="AG63" s="204">
        <f t="shared" si="2"/>
        <v>10411.52</v>
      </c>
    </row>
    <row r="64" spans="1:33" ht="28.5" x14ac:dyDescent="0.2">
      <c r="A64" s="90"/>
      <c r="B64" s="194" t="s">
        <v>93</v>
      </c>
      <c r="C64" s="195" t="s">
        <v>1512</v>
      </c>
      <c r="D64" s="194" t="s">
        <v>94</v>
      </c>
      <c r="E64" s="194" t="s">
        <v>804</v>
      </c>
      <c r="F64" s="196" t="s">
        <v>55</v>
      </c>
      <c r="G64" s="198">
        <v>27.4</v>
      </c>
      <c r="H64" s="199">
        <f>CPUS!L26</f>
        <v>587.27</v>
      </c>
      <c r="I64" s="267">
        <f t="shared" si="6"/>
        <v>709.48</v>
      </c>
      <c r="J64" s="267">
        <f t="shared" si="7"/>
        <v>19439.75</v>
      </c>
      <c r="K64" s="268">
        <f>(J64/J600)</f>
        <v>3.5513450432878993E-3</v>
      </c>
      <c r="L64" s="40"/>
      <c r="M64" s="45"/>
      <c r="N64" s="122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0"/>
      <c r="AE64" s="40"/>
      <c r="AF64" s="205"/>
      <c r="AG64" s="204">
        <f t="shared" si="2"/>
        <v>19439.75</v>
      </c>
    </row>
    <row r="65" spans="1:33" x14ac:dyDescent="0.2">
      <c r="A65" s="178"/>
      <c r="B65" s="194" t="s">
        <v>95</v>
      </c>
      <c r="C65" s="195" t="s">
        <v>1516</v>
      </c>
      <c r="D65" s="194" t="s">
        <v>47</v>
      </c>
      <c r="E65" s="194" t="s">
        <v>1517</v>
      </c>
      <c r="F65" s="196" t="s">
        <v>55</v>
      </c>
      <c r="G65" s="198">
        <v>27.4</v>
      </c>
      <c r="H65" s="199">
        <v>92.3</v>
      </c>
      <c r="I65" s="267">
        <f t="shared" si="6"/>
        <v>111.51</v>
      </c>
      <c r="J65" s="267">
        <f t="shared" si="7"/>
        <v>3055.37</v>
      </c>
      <c r="K65" s="268">
        <f>(J65/J600)</f>
        <v>5.5816937485875836E-4</v>
      </c>
      <c r="L65" s="40"/>
      <c r="M65" s="45"/>
      <c r="N65" s="122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0"/>
      <c r="AE65" s="40"/>
      <c r="AF65" s="205"/>
      <c r="AG65" s="204">
        <f t="shared" si="2"/>
        <v>3055.37</v>
      </c>
    </row>
    <row r="66" spans="1:33" ht="15.75" x14ac:dyDescent="0.2">
      <c r="A66" s="179"/>
      <c r="B66" s="262" t="s">
        <v>96</v>
      </c>
      <c r="C66" s="262"/>
      <c r="D66" s="262"/>
      <c r="E66" s="262" t="s">
        <v>97</v>
      </c>
      <c r="F66" s="262"/>
      <c r="G66" s="263"/>
      <c r="H66" s="264"/>
      <c r="I66" s="265"/>
      <c r="J66" s="265">
        <f>SUM(J67:J75)</f>
        <v>187595.25000000003</v>
      </c>
      <c r="K66" s="266"/>
      <c r="L66" s="40"/>
      <c r="M66" s="45"/>
      <c r="N66" s="13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8"/>
      <c r="AE66" s="40"/>
      <c r="AF66" s="205"/>
      <c r="AG66" s="204"/>
    </row>
    <row r="67" spans="1:33" ht="27.6" customHeight="1" x14ac:dyDescent="0.2">
      <c r="A67" s="178"/>
      <c r="B67" s="194" t="s">
        <v>98</v>
      </c>
      <c r="C67" s="195" t="s">
        <v>805</v>
      </c>
      <c r="D67" s="194" t="s">
        <v>36</v>
      </c>
      <c r="E67" s="194" t="s">
        <v>806</v>
      </c>
      <c r="F67" s="196" t="s">
        <v>37</v>
      </c>
      <c r="G67" s="198">
        <v>508.1</v>
      </c>
      <c r="H67" s="199">
        <v>144.16999999999999</v>
      </c>
      <c r="I67" s="267">
        <f t="shared" si="6"/>
        <v>174.17</v>
      </c>
      <c r="J67" s="267">
        <f t="shared" ref="J67:J75" si="8">ROUND(G67*I67,2)</f>
        <v>88495.78</v>
      </c>
      <c r="K67" s="268">
        <f>(J67/J600)</f>
        <v>1.6166825687310607E-2</v>
      </c>
      <c r="L67" s="40"/>
      <c r="M67" s="45"/>
      <c r="N67" s="122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0"/>
      <c r="AE67" s="40"/>
      <c r="AF67" s="205"/>
      <c r="AG67" s="204">
        <f t="shared" si="2"/>
        <v>88495.78</v>
      </c>
    </row>
    <row r="68" spans="1:33" ht="28.5" x14ac:dyDescent="0.2">
      <c r="A68" s="90"/>
      <c r="B68" s="194" t="s">
        <v>99</v>
      </c>
      <c r="C68" s="195" t="s">
        <v>100</v>
      </c>
      <c r="D68" s="194" t="s">
        <v>36</v>
      </c>
      <c r="E68" s="194" t="s">
        <v>101</v>
      </c>
      <c r="F68" s="196" t="s">
        <v>61</v>
      </c>
      <c r="G68" s="198">
        <v>355.6</v>
      </c>
      <c r="H68" s="199">
        <v>13.47</v>
      </c>
      <c r="I68" s="267">
        <f t="shared" si="6"/>
        <v>16.27</v>
      </c>
      <c r="J68" s="267">
        <f t="shared" si="8"/>
        <v>5785.61</v>
      </c>
      <c r="K68" s="268">
        <f>(J68/J600)</f>
        <v>1.0569424707569234E-3</v>
      </c>
      <c r="L68" s="40"/>
      <c r="M68" s="45"/>
      <c r="N68" s="122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0"/>
      <c r="AE68" s="40"/>
      <c r="AF68" s="205"/>
      <c r="AG68" s="204">
        <f t="shared" si="2"/>
        <v>5785.61</v>
      </c>
    </row>
    <row r="69" spans="1:33" ht="28.5" x14ac:dyDescent="0.2">
      <c r="A69" s="90"/>
      <c r="B69" s="194" t="s">
        <v>102</v>
      </c>
      <c r="C69" s="195" t="s">
        <v>103</v>
      </c>
      <c r="D69" s="194" t="s">
        <v>36</v>
      </c>
      <c r="E69" s="194" t="s">
        <v>104</v>
      </c>
      <c r="F69" s="196" t="s">
        <v>61</v>
      </c>
      <c r="G69" s="198">
        <v>274</v>
      </c>
      <c r="H69" s="199">
        <v>12.31</v>
      </c>
      <c r="I69" s="267">
        <f t="shared" si="6"/>
        <v>14.87</v>
      </c>
      <c r="J69" s="267">
        <f t="shared" si="8"/>
        <v>4074.38</v>
      </c>
      <c r="K69" s="268">
        <f>(J69/J600)</f>
        <v>7.4432691868318011E-4</v>
      </c>
      <c r="L69" s="40"/>
      <c r="M69" s="45"/>
      <c r="N69" s="122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0"/>
      <c r="AE69" s="40"/>
      <c r="AF69" s="205"/>
      <c r="AG69" s="204">
        <f t="shared" si="2"/>
        <v>4074.38</v>
      </c>
    </row>
    <row r="70" spans="1:33" ht="28.5" x14ac:dyDescent="0.2">
      <c r="A70" s="90"/>
      <c r="B70" s="194" t="s">
        <v>105</v>
      </c>
      <c r="C70" s="195" t="s">
        <v>82</v>
      </c>
      <c r="D70" s="194" t="s">
        <v>36</v>
      </c>
      <c r="E70" s="194" t="s">
        <v>83</v>
      </c>
      <c r="F70" s="196" t="s">
        <v>61</v>
      </c>
      <c r="G70" s="198">
        <v>1116.3</v>
      </c>
      <c r="H70" s="199">
        <v>10.8</v>
      </c>
      <c r="I70" s="267">
        <f t="shared" si="6"/>
        <v>13.05</v>
      </c>
      <c r="J70" s="267">
        <f t="shared" si="8"/>
        <v>14567.72</v>
      </c>
      <c r="K70" s="268">
        <f>(J70/J600)</f>
        <v>2.6612996676400671E-3</v>
      </c>
      <c r="L70" s="40"/>
      <c r="M70" s="45"/>
      <c r="N70" s="122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0"/>
      <c r="AE70" s="40"/>
      <c r="AF70" s="205"/>
      <c r="AG70" s="204">
        <f t="shared" si="2"/>
        <v>14567.72</v>
      </c>
    </row>
    <row r="71" spans="1:33" ht="28.5" x14ac:dyDescent="0.2">
      <c r="A71" s="90"/>
      <c r="B71" s="194" t="s">
        <v>106</v>
      </c>
      <c r="C71" s="195" t="s">
        <v>85</v>
      </c>
      <c r="D71" s="194" t="s">
        <v>36</v>
      </c>
      <c r="E71" s="194" t="s">
        <v>86</v>
      </c>
      <c r="F71" s="196" t="s">
        <v>61</v>
      </c>
      <c r="G71" s="198">
        <v>1046.2</v>
      </c>
      <c r="H71" s="199">
        <v>8.98</v>
      </c>
      <c r="I71" s="267">
        <f t="shared" si="6"/>
        <v>10.85</v>
      </c>
      <c r="J71" s="267">
        <f t="shared" si="8"/>
        <v>11351.27</v>
      </c>
      <c r="K71" s="268">
        <f>(J71/J600)</f>
        <v>2.0737034400917006E-3</v>
      </c>
      <c r="L71" s="40"/>
      <c r="M71" s="45"/>
      <c r="N71" s="122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0"/>
      <c r="AE71" s="40"/>
      <c r="AF71" s="205"/>
      <c r="AG71" s="204">
        <f t="shared" si="2"/>
        <v>11351.27</v>
      </c>
    </row>
    <row r="72" spans="1:33" ht="28.5" x14ac:dyDescent="0.2">
      <c r="A72" s="90"/>
      <c r="B72" s="194" t="s">
        <v>107</v>
      </c>
      <c r="C72" s="195" t="s">
        <v>88</v>
      </c>
      <c r="D72" s="194" t="s">
        <v>36</v>
      </c>
      <c r="E72" s="194" t="s">
        <v>89</v>
      </c>
      <c r="F72" s="196" t="s">
        <v>61</v>
      </c>
      <c r="G72" s="198">
        <v>447</v>
      </c>
      <c r="H72" s="199">
        <v>8.6</v>
      </c>
      <c r="I72" s="267">
        <f t="shared" si="6"/>
        <v>10.39</v>
      </c>
      <c r="J72" s="267">
        <f t="shared" si="8"/>
        <v>4644.33</v>
      </c>
      <c r="K72" s="268">
        <f>(J72/J600)</f>
        <v>8.4844806774229552E-4</v>
      </c>
      <c r="L72" s="40"/>
      <c r="M72" s="45"/>
      <c r="N72" s="122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0"/>
      <c r="AE72" s="40"/>
      <c r="AF72" s="205"/>
      <c r="AG72" s="204">
        <f t="shared" si="2"/>
        <v>4644.33</v>
      </c>
    </row>
    <row r="73" spans="1:33" ht="28.5" x14ac:dyDescent="0.2">
      <c r="A73" s="90"/>
      <c r="B73" s="194" t="s">
        <v>108</v>
      </c>
      <c r="C73" s="195" t="s">
        <v>91</v>
      </c>
      <c r="D73" s="194" t="s">
        <v>36</v>
      </c>
      <c r="E73" s="194" t="s">
        <v>92</v>
      </c>
      <c r="F73" s="196" t="s">
        <v>61</v>
      </c>
      <c r="G73" s="198">
        <v>836.9</v>
      </c>
      <c r="H73" s="199">
        <v>14.8</v>
      </c>
      <c r="I73" s="267">
        <f t="shared" si="6"/>
        <v>17.88</v>
      </c>
      <c r="J73" s="267">
        <f t="shared" si="8"/>
        <v>14963.77</v>
      </c>
      <c r="K73" s="268">
        <f>(J73/J600)</f>
        <v>2.7336519460589856E-3</v>
      </c>
      <c r="L73" s="40"/>
      <c r="M73" s="45"/>
      <c r="N73" s="122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0"/>
      <c r="AE73" s="40"/>
      <c r="AF73" s="205"/>
      <c r="AG73" s="204">
        <f t="shared" si="2"/>
        <v>14963.77</v>
      </c>
    </row>
    <row r="74" spans="1:33" ht="28.5" x14ac:dyDescent="0.2">
      <c r="A74" s="90"/>
      <c r="B74" s="194" t="s">
        <v>109</v>
      </c>
      <c r="C74" s="195" t="s">
        <v>1513</v>
      </c>
      <c r="D74" s="194" t="s">
        <v>94</v>
      </c>
      <c r="E74" s="194" t="s">
        <v>808</v>
      </c>
      <c r="F74" s="196" t="s">
        <v>55</v>
      </c>
      <c r="G74" s="198">
        <v>53.3</v>
      </c>
      <c r="H74" s="199">
        <f>CPUS!L37</f>
        <v>586.54999999999995</v>
      </c>
      <c r="I74" s="267">
        <f t="shared" si="6"/>
        <v>708.61</v>
      </c>
      <c r="J74" s="267">
        <f t="shared" si="8"/>
        <v>37768.910000000003</v>
      </c>
      <c r="K74" s="268">
        <f>(J74/J600)</f>
        <v>6.8998022772353952E-3</v>
      </c>
      <c r="L74" s="40"/>
      <c r="M74" s="45"/>
      <c r="N74" s="122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0"/>
      <c r="AE74" s="40"/>
      <c r="AF74" s="205"/>
      <c r="AG74" s="204">
        <f t="shared" si="2"/>
        <v>37768.910000000003</v>
      </c>
    </row>
    <row r="75" spans="1:33" x14ac:dyDescent="0.2">
      <c r="A75" s="90"/>
      <c r="B75" s="194" t="s">
        <v>110</v>
      </c>
      <c r="C75" s="195" t="s">
        <v>1516</v>
      </c>
      <c r="D75" s="194" t="s">
        <v>47</v>
      </c>
      <c r="E75" s="194" t="s">
        <v>1517</v>
      </c>
      <c r="F75" s="196" t="s">
        <v>55</v>
      </c>
      <c r="G75" s="198">
        <v>53.3</v>
      </c>
      <c r="H75" s="199">
        <v>92.3</v>
      </c>
      <c r="I75" s="267">
        <f t="shared" si="6"/>
        <v>111.51</v>
      </c>
      <c r="J75" s="267">
        <f t="shared" si="8"/>
        <v>5943.48</v>
      </c>
      <c r="K75" s="268">
        <f>(J75/J600)</f>
        <v>1.085782905535347E-3</v>
      </c>
      <c r="L75" s="40"/>
      <c r="M75" s="45"/>
      <c r="N75" s="81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0"/>
      <c r="AE75" s="40"/>
      <c r="AF75" s="205"/>
      <c r="AG75" s="204">
        <f t="shared" si="2"/>
        <v>5943.48</v>
      </c>
    </row>
    <row r="76" spans="1:33" x14ac:dyDescent="0.2">
      <c r="A76" s="90"/>
      <c r="B76" s="262" t="s">
        <v>111</v>
      </c>
      <c r="C76" s="262"/>
      <c r="D76" s="262"/>
      <c r="E76" s="262" t="s">
        <v>786</v>
      </c>
      <c r="F76" s="262"/>
      <c r="G76" s="263"/>
      <c r="H76" s="264"/>
      <c r="I76" s="265"/>
      <c r="J76" s="265">
        <f>SUM(J77:J88)</f>
        <v>248429.58000000002</v>
      </c>
      <c r="K76" s="266"/>
      <c r="L76" s="40"/>
      <c r="M76" s="45"/>
      <c r="N76" s="122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0"/>
      <c r="AE76" s="40"/>
      <c r="AF76" s="205"/>
      <c r="AG76" s="204"/>
    </row>
    <row r="77" spans="1:33" ht="28.5" x14ac:dyDescent="0.2">
      <c r="A77" s="90"/>
      <c r="B77" s="194" t="s">
        <v>112</v>
      </c>
      <c r="C77" s="195" t="s">
        <v>809</v>
      </c>
      <c r="D77" s="194" t="s">
        <v>36</v>
      </c>
      <c r="E77" s="194" t="s">
        <v>810</v>
      </c>
      <c r="F77" s="196" t="s">
        <v>37</v>
      </c>
      <c r="G77" s="198">
        <v>64.599999999999994</v>
      </c>
      <c r="H77" s="199">
        <v>93.1</v>
      </c>
      <c r="I77" s="267">
        <f t="shared" si="6"/>
        <v>112.47</v>
      </c>
      <c r="J77" s="267">
        <f t="shared" ref="J77:J88" si="9">ROUND(G77*I77,2)</f>
        <v>7265.56</v>
      </c>
      <c r="K77" s="268">
        <f>(J77/J600)</f>
        <v>1.3273067036721578E-3</v>
      </c>
      <c r="L77" s="40"/>
      <c r="M77" s="45"/>
      <c r="N77" s="81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0"/>
      <c r="AE77" s="40"/>
      <c r="AF77" s="205"/>
      <c r="AG77" s="204">
        <f t="shared" si="2"/>
        <v>7265.56</v>
      </c>
    </row>
    <row r="78" spans="1:33" ht="28.5" x14ac:dyDescent="0.2">
      <c r="A78" s="90"/>
      <c r="B78" s="194" t="s">
        <v>113</v>
      </c>
      <c r="C78" s="195" t="s">
        <v>115</v>
      </c>
      <c r="D78" s="194" t="s">
        <v>36</v>
      </c>
      <c r="E78" s="194" t="s">
        <v>116</v>
      </c>
      <c r="F78" s="196" t="s">
        <v>61</v>
      </c>
      <c r="G78" s="198">
        <v>574.1</v>
      </c>
      <c r="H78" s="199">
        <v>14.08</v>
      </c>
      <c r="I78" s="267">
        <f t="shared" si="6"/>
        <v>17.010000000000002</v>
      </c>
      <c r="J78" s="267">
        <f t="shared" si="9"/>
        <v>9765.44</v>
      </c>
      <c r="K78" s="268">
        <f>(J78/J600)</f>
        <v>1.7839965503427453E-3</v>
      </c>
      <c r="L78" s="40"/>
      <c r="M78" s="45"/>
      <c r="N78" s="122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0"/>
      <c r="AE78" s="40"/>
      <c r="AF78" s="205"/>
      <c r="AG78" s="204">
        <f t="shared" si="2"/>
        <v>9765.44</v>
      </c>
    </row>
    <row r="79" spans="1:33" ht="28.5" x14ac:dyDescent="0.2">
      <c r="A79" s="90"/>
      <c r="B79" s="194" t="s">
        <v>114</v>
      </c>
      <c r="C79" s="195" t="s">
        <v>118</v>
      </c>
      <c r="D79" s="194" t="s">
        <v>36</v>
      </c>
      <c r="E79" s="194" t="s">
        <v>119</v>
      </c>
      <c r="F79" s="196" t="s">
        <v>61</v>
      </c>
      <c r="G79" s="198">
        <v>449.2</v>
      </c>
      <c r="H79" s="199">
        <v>12.8</v>
      </c>
      <c r="I79" s="267">
        <f t="shared" si="6"/>
        <v>15.46</v>
      </c>
      <c r="J79" s="267">
        <f t="shared" si="9"/>
        <v>6944.63</v>
      </c>
      <c r="K79" s="268">
        <f>(J79/J600)</f>
        <v>1.2686777004832081E-3</v>
      </c>
      <c r="L79" s="40"/>
      <c r="M79" s="45"/>
      <c r="N79" s="81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0"/>
      <c r="AE79" s="40"/>
      <c r="AF79" s="205"/>
      <c r="AG79" s="204">
        <f t="shared" si="2"/>
        <v>6944.63</v>
      </c>
    </row>
    <row r="80" spans="1:33" ht="28.5" x14ac:dyDescent="0.2">
      <c r="A80" s="90"/>
      <c r="B80" s="194" t="s">
        <v>117</v>
      </c>
      <c r="C80" s="195" t="s">
        <v>121</v>
      </c>
      <c r="D80" s="194" t="s">
        <v>36</v>
      </c>
      <c r="E80" s="194" t="s">
        <v>122</v>
      </c>
      <c r="F80" s="196" t="s">
        <v>61</v>
      </c>
      <c r="G80" s="198">
        <v>428.7</v>
      </c>
      <c r="H80" s="199">
        <v>11.7</v>
      </c>
      <c r="I80" s="267">
        <f t="shared" si="6"/>
        <v>14.13</v>
      </c>
      <c r="J80" s="267">
        <f t="shared" si="9"/>
        <v>6057.53</v>
      </c>
      <c r="K80" s="268">
        <f>(J80/J600)</f>
        <v>1.1066180964296221E-3</v>
      </c>
      <c r="L80" s="40"/>
      <c r="M80" s="45"/>
      <c r="N80" s="122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0"/>
      <c r="AE80" s="40"/>
      <c r="AF80" s="205"/>
      <c r="AG80" s="204">
        <f t="shared" si="2"/>
        <v>6057.53</v>
      </c>
    </row>
    <row r="81" spans="1:33" ht="28.5" x14ac:dyDescent="0.2">
      <c r="A81" s="90"/>
      <c r="B81" s="194" t="s">
        <v>120</v>
      </c>
      <c r="C81" s="195" t="s">
        <v>124</v>
      </c>
      <c r="D81" s="194" t="s">
        <v>36</v>
      </c>
      <c r="E81" s="194" t="s">
        <v>125</v>
      </c>
      <c r="F81" s="196" t="s">
        <v>61</v>
      </c>
      <c r="G81" s="198">
        <v>73.790000000000006</v>
      </c>
      <c r="H81" s="199">
        <v>10.24</v>
      </c>
      <c r="I81" s="267">
        <f t="shared" si="6"/>
        <v>12.37</v>
      </c>
      <c r="J81" s="267">
        <f t="shared" si="9"/>
        <v>912.78</v>
      </c>
      <c r="K81" s="268">
        <f>(J81/J600)</f>
        <v>1.6675094734306401E-4</v>
      </c>
      <c r="L81" s="40"/>
      <c r="M81" s="45"/>
      <c r="N81" s="81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0"/>
      <c r="AE81" s="40"/>
      <c r="AF81" s="205"/>
      <c r="AG81" s="204">
        <f t="shared" si="2"/>
        <v>912.78</v>
      </c>
    </row>
    <row r="82" spans="1:33" ht="28.5" x14ac:dyDescent="0.2">
      <c r="A82" s="90"/>
      <c r="B82" s="194" t="s">
        <v>123</v>
      </c>
      <c r="C82" s="195" t="s">
        <v>1513</v>
      </c>
      <c r="D82" s="194" t="s">
        <v>94</v>
      </c>
      <c r="E82" s="194" t="s">
        <v>808</v>
      </c>
      <c r="F82" s="196" t="s">
        <v>55</v>
      </c>
      <c r="G82" s="198">
        <v>66.5</v>
      </c>
      <c r="H82" s="199">
        <f>CPUS!L37</f>
        <v>586.54999999999995</v>
      </c>
      <c r="I82" s="267">
        <f t="shared" si="6"/>
        <v>708.61</v>
      </c>
      <c r="J82" s="267">
        <f t="shared" si="9"/>
        <v>47122.57</v>
      </c>
      <c r="K82" s="268">
        <f>(J82/J600)</f>
        <v>8.6085729187097091E-3</v>
      </c>
      <c r="L82" s="40"/>
      <c r="M82" s="45"/>
      <c r="N82" s="122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0"/>
      <c r="AE82" s="40"/>
      <c r="AF82" s="205"/>
      <c r="AG82" s="204">
        <f t="shared" si="2"/>
        <v>47122.57</v>
      </c>
    </row>
    <row r="83" spans="1:33" x14ac:dyDescent="0.2">
      <c r="A83" s="90"/>
      <c r="B83" s="194" t="s">
        <v>126</v>
      </c>
      <c r="C83" s="195" t="s">
        <v>1516</v>
      </c>
      <c r="D83" s="194" t="s">
        <v>47</v>
      </c>
      <c r="E83" s="194" t="s">
        <v>1517</v>
      </c>
      <c r="F83" s="196" t="s">
        <v>55</v>
      </c>
      <c r="G83" s="198">
        <v>66.5</v>
      </c>
      <c r="H83" s="199">
        <v>92.3</v>
      </c>
      <c r="I83" s="267">
        <f t="shared" si="6"/>
        <v>111.51</v>
      </c>
      <c r="J83" s="267">
        <f t="shared" si="9"/>
        <v>7415.42</v>
      </c>
      <c r="K83" s="268">
        <f>(J83/J600)</f>
        <v>1.3546838339432326E-3</v>
      </c>
      <c r="L83" s="40"/>
      <c r="M83" s="45"/>
      <c r="N83" s="122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0"/>
      <c r="AE83" s="40"/>
      <c r="AF83" s="205"/>
      <c r="AG83" s="204">
        <f t="shared" si="2"/>
        <v>7415.42</v>
      </c>
    </row>
    <row r="84" spans="1:33" x14ac:dyDescent="0.2">
      <c r="A84" s="90"/>
      <c r="B84" s="194" t="s">
        <v>127</v>
      </c>
      <c r="C84" s="195" t="s">
        <v>1160</v>
      </c>
      <c r="D84" s="194" t="s">
        <v>94</v>
      </c>
      <c r="E84" s="194" t="s">
        <v>1171</v>
      </c>
      <c r="F84" s="196" t="s">
        <v>37</v>
      </c>
      <c r="G84" s="198">
        <v>96</v>
      </c>
      <c r="H84" s="199">
        <f>CPUS!L48</f>
        <v>79.81</v>
      </c>
      <c r="I84" s="267">
        <f t="shared" si="6"/>
        <v>96.42</v>
      </c>
      <c r="J84" s="267">
        <f t="shared" si="9"/>
        <v>9256.32</v>
      </c>
      <c r="K84" s="268">
        <f>(J84/J600)</f>
        <v>1.6909881120429351E-3</v>
      </c>
      <c r="L84" s="40"/>
      <c r="M84" s="45"/>
      <c r="N84" s="81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0"/>
      <c r="AE84" s="40"/>
      <c r="AF84" s="205"/>
      <c r="AG84" s="204">
        <f t="shared" si="2"/>
        <v>9256.32</v>
      </c>
    </row>
    <row r="85" spans="1:33" x14ac:dyDescent="0.2">
      <c r="A85" s="90"/>
      <c r="B85" s="194" t="s">
        <v>432</v>
      </c>
      <c r="C85" s="195" t="s">
        <v>434</v>
      </c>
      <c r="D85" s="194" t="s">
        <v>94</v>
      </c>
      <c r="E85" s="194" t="s">
        <v>683</v>
      </c>
      <c r="F85" s="196" t="s">
        <v>37</v>
      </c>
      <c r="G85" s="198">
        <v>622.13</v>
      </c>
      <c r="H85" s="199">
        <f>CPUS!L56</f>
        <v>97.73</v>
      </c>
      <c r="I85" s="267">
        <f t="shared" si="6"/>
        <v>118.07</v>
      </c>
      <c r="J85" s="267">
        <f t="shared" si="9"/>
        <v>73454.89</v>
      </c>
      <c r="K85" s="268">
        <f>(J85/J600)</f>
        <v>1.3419085096606586E-2</v>
      </c>
      <c r="L85" s="40"/>
      <c r="M85" s="45"/>
      <c r="N85" s="122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0"/>
      <c r="AE85" s="40"/>
      <c r="AF85" s="205"/>
      <c r="AG85" s="204">
        <f t="shared" si="2"/>
        <v>73454.89</v>
      </c>
    </row>
    <row r="86" spans="1:33" x14ac:dyDescent="0.2">
      <c r="A86" s="90"/>
      <c r="B86" s="194" t="s">
        <v>433</v>
      </c>
      <c r="C86" s="195" t="s">
        <v>1251</v>
      </c>
      <c r="D86" s="194" t="s">
        <v>94</v>
      </c>
      <c r="E86" s="194" t="s">
        <v>1278</v>
      </c>
      <c r="F86" s="196" t="s">
        <v>37</v>
      </c>
      <c r="G86" s="198">
        <v>37.130000000000003</v>
      </c>
      <c r="H86" s="199">
        <f>CPUS!L64</f>
        <v>136.40999999999997</v>
      </c>
      <c r="I86" s="267">
        <f t="shared" si="6"/>
        <v>164.8</v>
      </c>
      <c r="J86" s="267">
        <f t="shared" si="9"/>
        <v>6119.02</v>
      </c>
      <c r="K86" s="268">
        <f>(J86/J600)</f>
        <v>1.1178513790959001E-3</v>
      </c>
      <c r="L86" s="40"/>
      <c r="M86" s="45"/>
      <c r="N86" s="122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0"/>
      <c r="AE86" s="40"/>
      <c r="AF86" s="205"/>
      <c r="AG86" s="204">
        <f t="shared" si="2"/>
        <v>6119.02</v>
      </c>
    </row>
    <row r="87" spans="1:33" ht="28.5" x14ac:dyDescent="0.2">
      <c r="A87" s="293" t="s">
        <v>1787</v>
      </c>
      <c r="B87" s="194" t="s">
        <v>1172</v>
      </c>
      <c r="C87" s="195" t="s">
        <v>1252</v>
      </c>
      <c r="D87" s="194" t="s">
        <v>140</v>
      </c>
      <c r="E87" s="194" t="s">
        <v>1279</v>
      </c>
      <c r="F87" s="196" t="s">
        <v>37</v>
      </c>
      <c r="G87" s="198">
        <v>883.64</v>
      </c>
      <c r="H87" s="199">
        <v>13.02</v>
      </c>
      <c r="I87" s="267">
        <f t="shared" si="6"/>
        <v>15.73</v>
      </c>
      <c r="J87" s="267">
        <f t="shared" si="9"/>
        <v>13899.66</v>
      </c>
      <c r="K87" s="268">
        <f>(J87/J600)</f>
        <v>2.5392553219247718E-3</v>
      </c>
      <c r="L87" s="40"/>
      <c r="M87" s="45"/>
      <c r="N87" s="81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0"/>
      <c r="AE87" s="40"/>
      <c r="AF87" s="205"/>
      <c r="AG87" s="204">
        <f t="shared" si="2"/>
        <v>13899.66</v>
      </c>
    </row>
    <row r="88" spans="1:33" ht="28.5" x14ac:dyDescent="0.2">
      <c r="A88" s="90"/>
      <c r="B88" s="194" t="s">
        <v>1280</v>
      </c>
      <c r="C88" s="195" t="s">
        <v>1103</v>
      </c>
      <c r="D88" s="194" t="s">
        <v>36</v>
      </c>
      <c r="E88" s="194" t="s">
        <v>1104</v>
      </c>
      <c r="F88" s="196" t="s">
        <v>55</v>
      </c>
      <c r="G88" s="198">
        <v>2709.98</v>
      </c>
      <c r="H88" s="199">
        <v>18.39</v>
      </c>
      <c r="I88" s="267">
        <f t="shared" si="6"/>
        <v>22.22</v>
      </c>
      <c r="J88" s="267">
        <f t="shared" si="9"/>
        <v>60215.76</v>
      </c>
      <c r="K88" s="268">
        <f>(J88/J600)</f>
        <v>1.1000498504549377E-2</v>
      </c>
      <c r="L88" s="40"/>
      <c r="M88" s="45"/>
      <c r="N88" s="122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0"/>
      <c r="AE88" s="40"/>
      <c r="AF88" s="205"/>
      <c r="AG88" s="204">
        <f t="shared" ref="AG88:AG151" si="10">J88</f>
        <v>60215.76</v>
      </c>
    </row>
    <row r="89" spans="1:33" x14ac:dyDescent="0.2">
      <c r="A89" s="90"/>
      <c r="B89" s="262" t="s">
        <v>1055</v>
      </c>
      <c r="C89" s="262"/>
      <c r="D89" s="262"/>
      <c r="E89" s="262" t="s">
        <v>1056</v>
      </c>
      <c r="F89" s="262"/>
      <c r="G89" s="263"/>
      <c r="H89" s="264"/>
      <c r="I89" s="265"/>
      <c r="J89" s="265">
        <f>SUM(J90)</f>
        <v>1824.69</v>
      </c>
      <c r="K89" s="266"/>
      <c r="L89" s="40"/>
      <c r="M89" s="45"/>
      <c r="N89" s="81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0"/>
      <c r="AE89" s="40"/>
      <c r="AF89" s="205"/>
      <c r="AG89" s="204"/>
    </row>
    <row r="90" spans="1:33" ht="28.5" x14ac:dyDescent="0.2">
      <c r="A90" s="90"/>
      <c r="B90" s="194" t="s">
        <v>1057</v>
      </c>
      <c r="C90" s="195" t="s">
        <v>1058</v>
      </c>
      <c r="D90" s="194" t="s">
        <v>36</v>
      </c>
      <c r="E90" s="194" t="s">
        <v>1059</v>
      </c>
      <c r="F90" s="196" t="s">
        <v>37</v>
      </c>
      <c r="G90" s="198">
        <v>6.25</v>
      </c>
      <c r="H90" s="199">
        <v>241.66</v>
      </c>
      <c r="I90" s="267">
        <f t="shared" si="6"/>
        <v>291.95</v>
      </c>
      <c r="J90" s="267">
        <f t="shared" ref="J90" si="11">ROUND(G90*I90,2)</f>
        <v>1824.69</v>
      </c>
      <c r="K90" s="268">
        <f>(J90/J600)</f>
        <v>3.3334295899057329E-4</v>
      </c>
      <c r="L90" s="40"/>
      <c r="M90" s="45"/>
      <c r="N90" s="122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0"/>
      <c r="AE90" s="40"/>
      <c r="AF90" s="205"/>
      <c r="AG90" s="204">
        <f t="shared" si="10"/>
        <v>1824.69</v>
      </c>
    </row>
    <row r="91" spans="1:33" x14ac:dyDescent="0.2">
      <c r="A91" s="90"/>
      <c r="B91" s="262">
        <v>4</v>
      </c>
      <c r="C91" s="262"/>
      <c r="D91" s="262"/>
      <c r="E91" s="262" t="s">
        <v>435</v>
      </c>
      <c r="F91" s="262"/>
      <c r="G91" s="263"/>
      <c r="H91" s="264"/>
      <c r="I91" s="265"/>
      <c r="J91" s="265">
        <f>SUM(J92,J99,J104)</f>
        <v>411202.6</v>
      </c>
      <c r="K91" s="266"/>
      <c r="L91" s="40"/>
      <c r="M91" s="45"/>
      <c r="N91" s="81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0"/>
      <c r="AE91" s="40"/>
      <c r="AF91" s="206">
        <f>J91</f>
        <v>411202.6</v>
      </c>
      <c r="AG91" s="204"/>
    </row>
    <row r="92" spans="1:33" x14ac:dyDescent="0.2">
      <c r="A92" s="90"/>
      <c r="B92" s="262" t="s">
        <v>128</v>
      </c>
      <c r="C92" s="262"/>
      <c r="D92" s="262"/>
      <c r="E92" s="262" t="s">
        <v>436</v>
      </c>
      <c r="F92" s="262"/>
      <c r="G92" s="263"/>
      <c r="H92" s="264"/>
      <c r="I92" s="265"/>
      <c r="J92" s="265">
        <f>SUM(J93:J98)</f>
        <v>229772.25</v>
      </c>
      <c r="K92" s="266"/>
      <c r="L92" s="40"/>
      <c r="M92" s="45"/>
      <c r="N92" s="122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0"/>
      <c r="AE92" s="40"/>
      <c r="AF92" s="205"/>
      <c r="AG92" s="204"/>
    </row>
    <row r="93" spans="1:33" ht="28.5" x14ac:dyDescent="0.2">
      <c r="A93" s="90"/>
      <c r="B93" s="194" t="s">
        <v>437</v>
      </c>
      <c r="C93" s="195" t="s">
        <v>941</v>
      </c>
      <c r="D93" s="194" t="s">
        <v>36</v>
      </c>
      <c r="E93" s="194" t="s">
        <v>942</v>
      </c>
      <c r="F93" s="196" t="s">
        <v>37</v>
      </c>
      <c r="G93" s="198">
        <v>19.55</v>
      </c>
      <c r="H93" s="199">
        <v>62.04</v>
      </c>
      <c r="I93" s="267">
        <f t="shared" ref="I93:I105" si="12">ROUND(H93*1.2081,2)</f>
        <v>74.95</v>
      </c>
      <c r="J93" s="267">
        <f t="shared" ref="J93:J98" si="13">ROUND(G93*I93,2)</f>
        <v>1465.27</v>
      </c>
      <c r="K93" s="268">
        <f>(J93/J600)</f>
        <v>2.6768242140863232E-4</v>
      </c>
      <c r="L93" s="40"/>
      <c r="M93" s="45"/>
      <c r="N93" s="81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0"/>
      <c r="AE93" s="40"/>
      <c r="AF93" s="205"/>
      <c r="AG93" s="204">
        <f t="shared" si="10"/>
        <v>1465.27</v>
      </c>
    </row>
    <row r="94" spans="1:33" ht="28.5" x14ac:dyDescent="0.2">
      <c r="A94" s="90"/>
      <c r="B94" s="194" t="s">
        <v>438</v>
      </c>
      <c r="C94" s="195" t="s">
        <v>943</v>
      </c>
      <c r="D94" s="194" t="s">
        <v>36</v>
      </c>
      <c r="E94" s="194" t="s">
        <v>944</v>
      </c>
      <c r="F94" s="196" t="s">
        <v>37</v>
      </c>
      <c r="G94" s="198">
        <v>1519.36</v>
      </c>
      <c r="H94" s="199">
        <v>83.81</v>
      </c>
      <c r="I94" s="267">
        <f t="shared" si="12"/>
        <v>101.25</v>
      </c>
      <c r="J94" s="267">
        <f t="shared" si="13"/>
        <v>153835.20000000001</v>
      </c>
      <c r="K94" s="268">
        <f>(J94/J600)</f>
        <v>2.8103338520464649E-2</v>
      </c>
      <c r="L94" s="40"/>
      <c r="M94" s="45"/>
      <c r="N94" s="122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0"/>
      <c r="AE94" s="40"/>
      <c r="AF94" s="205"/>
      <c r="AG94" s="204">
        <f t="shared" si="10"/>
        <v>153835.20000000001</v>
      </c>
    </row>
    <row r="95" spans="1:33" x14ac:dyDescent="0.2">
      <c r="A95" s="293" t="s">
        <v>1787</v>
      </c>
      <c r="B95" s="194" t="s">
        <v>439</v>
      </c>
      <c r="C95" s="195" t="s">
        <v>693</v>
      </c>
      <c r="D95" s="194" t="s">
        <v>140</v>
      </c>
      <c r="E95" s="194" t="s">
        <v>694</v>
      </c>
      <c r="F95" s="196" t="s">
        <v>37</v>
      </c>
      <c r="G95" s="198">
        <v>168.58</v>
      </c>
      <c r="H95" s="199">
        <v>205.05</v>
      </c>
      <c r="I95" s="267">
        <f t="shared" si="12"/>
        <v>247.72</v>
      </c>
      <c r="J95" s="267">
        <f t="shared" si="13"/>
        <v>41760.639999999999</v>
      </c>
      <c r="K95" s="268">
        <f>(J95/J600)</f>
        <v>7.6290303048408732E-3</v>
      </c>
      <c r="L95" s="40"/>
      <c r="M95" s="45"/>
      <c r="N95" s="122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0"/>
      <c r="AE95" s="40"/>
      <c r="AF95" s="205"/>
      <c r="AG95" s="204">
        <f t="shared" si="10"/>
        <v>41760.639999999999</v>
      </c>
    </row>
    <row r="96" spans="1:33" x14ac:dyDescent="0.2">
      <c r="A96" s="90"/>
      <c r="B96" s="194" t="s">
        <v>440</v>
      </c>
      <c r="C96" s="195" t="s">
        <v>131</v>
      </c>
      <c r="D96" s="194" t="s">
        <v>36</v>
      </c>
      <c r="E96" s="194" t="s">
        <v>811</v>
      </c>
      <c r="F96" s="196" t="s">
        <v>51</v>
      </c>
      <c r="G96" s="198">
        <v>203.6</v>
      </c>
      <c r="H96" s="199">
        <v>70.81</v>
      </c>
      <c r="I96" s="267">
        <f t="shared" si="12"/>
        <v>85.55</v>
      </c>
      <c r="J96" s="267">
        <f t="shared" si="13"/>
        <v>17417.98</v>
      </c>
      <c r="K96" s="268">
        <f>(J96/J600)</f>
        <v>3.1819985821364863E-3</v>
      </c>
      <c r="L96" s="40"/>
      <c r="M96" s="45"/>
      <c r="N96" s="81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0"/>
      <c r="AE96" s="40"/>
      <c r="AF96" s="205"/>
      <c r="AG96" s="204">
        <f t="shared" si="10"/>
        <v>17417.98</v>
      </c>
    </row>
    <row r="97" spans="1:33" ht="28.5" x14ac:dyDescent="0.2">
      <c r="A97" s="90"/>
      <c r="B97" s="194" t="s">
        <v>441</v>
      </c>
      <c r="C97" s="195" t="s">
        <v>132</v>
      </c>
      <c r="D97" s="194" t="s">
        <v>36</v>
      </c>
      <c r="E97" s="194" t="s">
        <v>812</v>
      </c>
      <c r="F97" s="196" t="s">
        <v>51</v>
      </c>
      <c r="G97" s="198">
        <v>154.5</v>
      </c>
      <c r="H97" s="199">
        <v>48.64</v>
      </c>
      <c r="I97" s="267">
        <f t="shared" si="12"/>
        <v>58.76</v>
      </c>
      <c r="J97" s="267">
        <f t="shared" si="13"/>
        <v>9078.42</v>
      </c>
      <c r="K97" s="268">
        <f>(J97/J600)</f>
        <v>1.6584885025726014E-3</v>
      </c>
      <c r="L97" s="40"/>
      <c r="M97" s="45"/>
      <c r="N97" s="122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0"/>
      <c r="AE97" s="40"/>
      <c r="AF97" s="205"/>
      <c r="AG97" s="204">
        <f t="shared" si="10"/>
        <v>9078.42</v>
      </c>
    </row>
    <row r="98" spans="1:33" x14ac:dyDescent="0.2">
      <c r="A98" s="90"/>
      <c r="B98" s="194" t="s">
        <v>442</v>
      </c>
      <c r="C98" s="195">
        <v>4001102</v>
      </c>
      <c r="D98" s="194" t="s">
        <v>1474</v>
      </c>
      <c r="E98" s="194" t="s">
        <v>1475</v>
      </c>
      <c r="F98" s="196" t="s">
        <v>51</v>
      </c>
      <c r="G98" s="198">
        <v>612.29</v>
      </c>
      <c r="H98" s="199">
        <v>8.4</v>
      </c>
      <c r="I98" s="267">
        <f t="shared" si="12"/>
        <v>10.15</v>
      </c>
      <c r="J98" s="267">
        <f t="shared" si="13"/>
        <v>6214.74</v>
      </c>
      <c r="K98" s="268">
        <f>(J98/J600)</f>
        <v>1.1353379593010732E-3</v>
      </c>
      <c r="L98" s="40"/>
      <c r="M98" s="45"/>
      <c r="N98" s="122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0"/>
      <c r="AE98" s="40"/>
      <c r="AF98" s="205"/>
      <c r="AG98" s="204">
        <f t="shared" si="10"/>
        <v>6214.74</v>
      </c>
    </row>
    <row r="99" spans="1:33" x14ac:dyDescent="0.2">
      <c r="A99" s="90"/>
      <c r="B99" s="262" t="s">
        <v>129</v>
      </c>
      <c r="C99" s="262"/>
      <c r="D99" s="262"/>
      <c r="E99" s="262" t="s">
        <v>695</v>
      </c>
      <c r="F99" s="262"/>
      <c r="G99" s="263"/>
      <c r="H99" s="264"/>
      <c r="I99" s="265"/>
      <c r="J99" s="265">
        <f>SUM(J100:J103)</f>
        <v>164015.85</v>
      </c>
      <c r="K99" s="266"/>
      <c r="L99" s="40"/>
      <c r="M99" s="45"/>
      <c r="N99" s="81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0"/>
      <c r="AE99" s="40"/>
      <c r="AF99" s="205"/>
      <c r="AG99" s="204"/>
    </row>
    <row r="100" spans="1:33" ht="42.75" x14ac:dyDescent="0.2">
      <c r="A100" s="90"/>
      <c r="B100" s="194" t="s">
        <v>443</v>
      </c>
      <c r="C100" s="195" t="s">
        <v>773</v>
      </c>
      <c r="D100" s="194" t="s">
        <v>94</v>
      </c>
      <c r="E100" s="194" t="s">
        <v>774</v>
      </c>
      <c r="F100" s="196" t="s">
        <v>37</v>
      </c>
      <c r="G100" s="198">
        <v>241.1</v>
      </c>
      <c r="H100" s="199">
        <f>CPUS!L72</f>
        <v>165.00000000000003</v>
      </c>
      <c r="I100" s="267">
        <f t="shared" si="12"/>
        <v>199.34</v>
      </c>
      <c r="J100" s="267">
        <f t="shared" ref="J100:J103" si="14">ROUND(G100*I100,2)</f>
        <v>48060.87</v>
      </c>
      <c r="K100" s="268">
        <f>(J100/J600)</f>
        <v>8.7799859797890456E-3</v>
      </c>
      <c r="L100" s="40"/>
      <c r="M100" s="45"/>
      <c r="N100" s="122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0"/>
      <c r="AE100" s="40"/>
      <c r="AF100" s="205"/>
      <c r="AG100" s="204">
        <f t="shared" si="10"/>
        <v>48060.87</v>
      </c>
    </row>
    <row r="101" spans="1:33" ht="42.75" x14ac:dyDescent="0.2">
      <c r="A101" s="90"/>
      <c r="B101" s="194" t="s">
        <v>444</v>
      </c>
      <c r="C101" s="195" t="s">
        <v>813</v>
      </c>
      <c r="D101" s="194" t="s">
        <v>94</v>
      </c>
      <c r="E101" s="194" t="s">
        <v>814</v>
      </c>
      <c r="F101" s="196" t="s">
        <v>37</v>
      </c>
      <c r="G101" s="198">
        <v>289.04000000000002</v>
      </c>
      <c r="H101" s="199">
        <f>CPUS!L88</f>
        <v>167.3</v>
      </c>
      <c r="I101" s="267">
        <f t="shared" si="12"/>
        <v>202.12</v>
      </c>
      <c r="J101" s="267">
        <f t="shared" si="14"/>
        <v>58420.76</v>
      </c>
      <c r="K101" s="268">
        <f>(J101/J600)</f>
        <v>1.0672579454525493E-2</v>
      </c>
      <c r="L101" s="40"/>
      <c r="M101" s="45"/>
      <c r="N101" s="81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0"/>
      <c r="AE101" s="40"/>
      <c r="AF101" s="205"/>
      <c r="AG101" s="204">
        <f t="shared" si="10"/>
        <v>58420.76</v>
      </c>
    </row>
    <row r="102" spans="1:33" ht="42.75" x14ac:dyDescent="0.2">
      <c r="A102" s="90"/>
      <c r="B102" s="194" t="s">
        <v>445</v>
      </c>
      <c r="C102" s="195" t="s">
        <v>815</v>
      </c>
      <c r="D102" s="194" t="s">
        <v>94</v>
      </c>
      <c r="E102" s="194" t="s">
        <v>816</v>
      </c>
      <c r="F102" s="196" t="s">
        <v>37</v>
      </c>
      <c r="G102" s="198">
        <v>221.65</v>
      </c>
      <c r="H102" s="199">
        <f>CPUS!L105</f>
        <v>180.67000000000002</v>
      </c>
      <c r="I102" s="267">
        <f t="shared" si="12"/>
        <v>218.27</v>
      </c>
      <c r="J102" s="267">
        <f t="shared" si="14"/>
        <v>48379.55</v>
      </c>
      <c r="K102" s="268">
        <f>(J102/J600)</f>
        <v>8.8382039423860435E-3</v>
      </c>
      <c r="L102" s="40"/>
      <c r="M102" s="45"/>
      <c r="N102" s="122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0"/>
      <c r="AE102" s="40"/>
      <c r="AF102" s="205"/>
      <c r="AG102" s="204">
        <f t="shared" si="10"/>
        <v>48379.55</v>
      </c>
    </row>
    <row r="103" spans="1:33" x14ac:dyDescent="0.2">
      <c r="A103" s="90"/>
      <c r="B103" s="194" t="s">
        <v>765</v>
      </c>
      <c r="C103" s="195" t="s">
        <v>1173</v>
      </c>
      <c r="D103" s="194" t="s">
        <v>36</v>
      </c>
      <c r="E103" s="194" t="s">
        <v>1174</v>
      </c>
      <c r="F103" s="196" t="s">
        <v>51</v>
      </c>
      <c r="G103" s="198">
        <v>225.54</v>
      </c>
      <c r="H103" s="199">
        <v>33.6</v>
      </c>
      <c r="I103" s="267">
        <f t="shared" si="12"/>
        <v>40.590000000000003</v>
      </c>
      <c r="J103" s="267">
        <f t="shared" si="14"/>
        <v>9154.67</v>
      </c>
      <c r="K103" s="268">
        <f>(J103/J600)</f>
        <v>1.6724182115220841E-3</v>
      </c>
      <c r="L103" s="40"/>
      <c r="M103" s="45"/>
      <c r="N103" s="122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0"/>
      <c r="AE103" s="40"/>
      <c r="AF103" s="205"/>
      <c r="AG103" s="204">
        <f t="shared" si="10"/>
        <v>9154.67</v>
      </c>
    </row>
    <row r="104" spans="1:33" x14ac:dyDescent="0.2">
      <c r="A104" s="90"/>
      <c r="B104" s="262" t="s">
        <v>130</v>
      </c>
      <c r="C104" s="262"/>
      <c r="D104" s="262"/>
      <c r="E104" s="262" t="s">
        <v>263</v>
      </c>
      <c r="F104" s="262"/>
      <c r="G104" s="263"/>
      <c r="H104" s="264"/>
      <c r="I104" s="265"/>
      <c r="J104" s="265">
        <f>SUM(J105)</f>
        <v>17414.5</v>
      </c>
      <c r="K104" s="266"/>
      <c r="L104" s="40"/>
      <c r="M104" s="45"/>
      <c r="N104" s="122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0"/>
      <c r="AE104" s="40"/>
      <c r="AF104" s="205"/>
      <c r="AG104" s="204"/>
    </row>
    <row r="105" spans="1:33" ht="28.5" x14ac:dyDescent="0.2">
      <c r="A105" s="90"/>
      <c r="B105" s="194" t="s">
        <v>446</v>
      </c>
      <c r="C105" s="195" t="s">
        <v>265</v>
      </c>
      <c r="D105" s="194" t="s">
        <v>36</v>
      </c>
      <c r="E105" s="194" t="s">
        <v>266</v>
      </c>
      <c r="F105" s="196" t="s">
        <v>37</v>
      </c>
      <c r="G105" s="198">
        <v>41.4</v>
      </c>
      <c r="H105" s="199">
        <v>348.18</v>
      </c>
      <c r="I105" s="267">
        <f t="shared" si="12"/>
        <v>420.64</v>
      </c>
      <c r="J105" s="267">
        <f t="shared" ref="J105" si="15">ROUND(G105*I105,2)</f>
        <v>17414.5</v>
      </c>
      <c r="K105" s="268">
        <f>(J105/J600)</f>
        <v>3.1813628393542676E-3</v>
      </c>
      <c r="L105" s="40"/>
      <c r="M105" s="45"/>
      <c r="N105" s="122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0"/>
      <c r="AE105" s="40"/>
      <c r="AF105" s="205"/>
      <c r="AG105" s="204">
        <f t="shared" si="10"/>
        <v>17414.5</v>
      </c>
    </row>
    <row r="106" spans="1:33" x14ac:dyDescent="0.2">
      <c r="A106" s="90"/>
      <c r="B106" s="262">
        <v>5</v>
      </c>
      <c r="C106" s="262"/>
      <c r="D106" s="262"/>
      <c r="E106" s="262" t="s">
        <v>142</v>
      </c>
      <c r="F106" s="262"/>
      <c r="G106" s="263"/>
      <c r="H106" s="264"/>
      <c r="I106" s="265"/>
      <c r="J106" s="265">
        <f>SUM(J107,J111,J114)</f>
        <v>179151.73</v>
      </c>
      <c r="K106" s="266"/>
      <c r="L106" s="40"/>
      <c r="M106" s="45"/>
      <c r="N106" s="122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0"/>
      <c r="AE106" s="40"/>
      <c r="AF106" s="206">
        <f>J106</f>
        <v>179151.73</v>
      </c>
      <c r="AG106" s="204"/>
    </row>
    <row r="107" spans="1:33" x14ac:dyDescent="0.2">
      <c r="A107" s="90"/>
      <c r="B107" s="262" t="s">
        <v>134</v>
      </c>
      <c r="C107" s="262"/>
      <c r="D107" s="262"/>
      <c r="E107" s="262" t="s">
        <v>77</v>
      </c>
      <c r="F107" s="262"/>
      <c r="G107" s="263"/>
      <c r="H107" s="264"/>
      <c r="I107" s="265"/>
      <c r="J107" s="265">
        <f>SUM(J108:J110)</f>
        <v>89932.78</v>
      </c>
      <c r="K107" s="266"/>
      <c r="L107" s="40"/>
      <c r="M107" s="45"/>
      <c r="N107" s="122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0"/>
      <c r="AE107" s="40"/>
      <c r="AF107" s="205"/>
      <c r="AG107" s="204"/>
    </row>
    <row r="108" spans="1:33" x14ac:dyDescent="0.2">
      <c r="A108" s="293" t="s">
        <v>1787</v>
      </c>
      <c r="B108" s="194" t="s">
        <v>447</v>
      </c>
      <c r="C108" s="195" t="s">
        <v>1494</v>
      </c>
      <c r="D108" s="194" t="s">
        <v>1469</v>
      </c>
      <c r="E108" s="194" t="s">
        <v>1493</v>
      </c>
      <c r="F108" s="196" t="s">
        <v>61</v>
      </c>
      <c r="G108" s="198">
        <v>1076.97</v>
      </c>
      <c r="H108" s="199">
        <v>27.3</v>
      </c>
      <c r="I108" s="267">
        <f t="shared" ref="I108:I121" si="16">ROUND(H108*1.2081,2)</f>
        <v>32.979999999999997</v>
      </c>
      <c r="J108" s="267">
        <f t="shared" ref="J108:J110" si="17">ROUND(G108*I108,2)</f>
        <v>35518.47</v>
      </c>
      <c r="K108" s="268">
        <f>(J108/J600)</f>
        <v>6.488681304012138E-3</v>
      </c>
      <c r="L108" s="40"/>
      <c r="M108" s="45"/>
      <c r="N108" s="122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0"/>
      <c r="AE108" s="40"/>
      <c r="AF108" s="205"/>
      <c r="AG108" s="204">
        <f t="shared" si="10"/>
        <v>35518.47</v>
      </c>
    </row>
    <row r="109" spans="1:33" ht="42.75" x14ac:dyDescent="0.2">
      <c r="A109" s="90"/>
      <c r="B109" s="194" t="s">
        <v>696</v>
      </c>
      <c r="C109" s="195" t="s">
        <v>146</v>
      </c>
      <c r="D109" s="194" t="s">
        <v>36</v>
      </c>
      <c r="E109" s="194" t="s">
        <v>147</v>
      </c>
      <c r="F109" s="196" t="s">
        <v>37</v>
      </c>
      <c r="G109" s="198">
        <v>815.44</v>
      </c>
      <c r="H109" s="199" t="s">
        <v>1476</v>
      </c>
      <c r="I109" s="267">
        <f t="shared" si="16"/>
        <v>34.43</v>
      </c>
      <c r="J109" s="267">
        <f t="shared" si="17"/>
        <v>28075.599999999999</v>
      </c>
      <c r="K109" s="268">
        <f>(J109/J600)</f>
        <v>5.1289827748470908E-3</v>
      </c>
      <c r="L109" s="40"/>
      <c r="M109" s="45"/>
      <c r="N109" s="122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0"/>
      <c r="AE109" s="40"/>
      <c r="AF109" s="205"/>
      <c r="AG109" s="204">
        <f t="shared" si="10"/>
        <v>28075.599999999999</v>
      </c>
    </row>
    <row r="110" spans="1:33" ht="42.75" x14ac:dyDescent="0.2">
      <c r="A110" s="90"/>
      <c r="B110" s="194" t="s">
        <v>914</v>
      </c>
      <c r="C110" s="195" t="s">
        <v>148</v>
      </c>
      <c r="D110" s="194" t="s">
        <v>36</v>
      </c>
      <c r="E110" s="194" t="s">
        <v>149</v>
      </c>
      <c r="F110" s="196" t="s">
        <v>37</v>
      </c>
      <c r="G110" s="198">
        <v>815.44</v>
      </c>
      <c r="H110" s="199" t="s">
        <v>1477</v>
      </c>
      <c r="I110" s="267">
        <f t="shared" si="16"/>
        <v>32.299999999999997</v>
      </c>
      <c r="J110" s="267">
        <f t="shared" si="17"/>
        <v>26338.71</v>
      </c>
      <c r="K110" s="268">
        <f>(J110/J600)</f>
        <v>4.8116795331780201E-3</v>
      </c>
      <c r="L110" s="40"/>
      <c r="M110" s="45"/>
      <c r="N110" s="122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0"/>
      <c r="AE110" s="40"/>
      <c r="AF110" s="205"/>
      <c r="AG110" s="204">
        <f t="shared" si="10"/>
        <v>26338.71</v>
      </c>
    </row>
    <row r="111" spans="1:33" x14ac:dyDescent="0.2">
      <c r="A111" s="90"/>
      <c r="B111" s="262" t="s">
        <v>137</v>
      </c>
      <c r="C111" s="262"/>
      <c r="D111" s="262"/>
      <c r="E111" s="262" t="s">
        <v>464</v>
      </c>
      <c r="F111" s="262"/>
      <c r="G111" s="263"/>
      <c r="H111" s="264"/>
      <c r="I111" s="265"/>
      <c r="J111" s="265">
        <f>SUM(J112:J113)</f>
        <v>47352.130000000005</v>
      </c>
      <c r="K111" s="266"/>
      <c r="L111" s="40"/>
      <c r="M111" s="45"/>
      <c r="N111" s="122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0"/>
      <c r="AE111" s="40"/>
      <c r="AF111" s="205"/>
      <c r="AG111" s="204"/>
    </row>
    <row r="112" spans="1:33" ht="42.75" x14ac:dyDescent="0.2">
      <c r="A112" s="90"/>
      <c r="B112" s="194" t="s">
        <v>450</v>
      </c>
      <c r="C112" s="195" t="s">
        <v>144</v>
      </c>
      <c r="D112" s="194" t="s">
        <v>36</v>
      </c>
      <c r="E112" s="194" t="s">
        <v>145</v>
      </c>
      <c r="F112" s="196" t="s">
        <v>37</v>
      </c>
      <c r="G112" s="198">
        <v>815.44</v>
      </c>
      <c r="H112" s="199" t="s">
        <v>1478</v>
      </c>
      <c r="I112" s="267">
        <f t="shared" si="16"/>
        <v>55.73</v>
      </c>
      <c r="J112" s="267">
        <f t="shared" ref="J112:J113" si="18">ROUND(G112*I112,2)</f>
        <v>45444.47</v>
      </c>
      <c r="K112" s="268">
        <f>(J112/J600)</f>
        <v>8.3020097109965732E-3</v>
      </c>
      <c r="L112" s="40"/>
      <c r="M112" s="45"/>
      <c r="N112" s="122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0"/>
      <c r="AE112" s="40"/>
      <c r="AF112" s="205"/>
      <c r="AG112" s="204">
        <f t="shared" si="10"/>
        <v>45444.47</v>
      </c>
    </row>
    <row r="113" spans="1:33" x14ac:dyDescent="0.2">
      <c r="A113" s="90"/>
      <c r="B113" s="194" t="s">
        <v>452</v>
      </c>
      <c r="C113" s="195">
        <v>100113</v>
      </c>
      <c r="D113" s="194" t="s">
        <v>47</v>
      </c>
      <c r="E113" s="194" t="s">
        <v>817</v>
      </c>
      <c r="F113" s="196" t="s">
        <v>37</v>
      </c>
      <c r="G113" s="198">
        <v>26.4</v>
      </c>
      <c r="H113" s="199">
        <v>59.81</v>
      </c>
      <c r="I113" s="267">
        <f t="shared" si="16"/>
        <v>72.260000000000005</v>
      </c>
      <c r="J113" s="267">
        <f t="shared" si="18"/>
        <v>1907.66</v>
      </c>
      <c r="K113" s="268">
        <f>(J113/J600)</f>
        <v>3.485003091746856E-4</v>
      </c>
      <c r="L113" s="40"/>
      <c r="M113" s="45"/>
      <c r="N113" s="122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0"/>
      <c r="AE113" s="40"/>
      <c r="AF113" s="205"/>
      <c r="AG113" s="204">
        <f t="shared" si="10"/>
        <v>1907.66</v>
      </c>
    </row>
    <row r="114" spans="1:33" x14ac:dyDescent="0.2">
      <c r="A114" s="90"/>
      <c r="B114" s="262" t="s">
        <v>138</v>
      </c>
      <c r="C114" s="262"/>
      <c r="D114" s="262"/>
      <c r="E114" s="262" t="s">
        <v>466</v>
      </c>
      <c r="F114" s="262"/>
      <c r="G114" s="263"/>
      <c r="H114" s="264"/>
      <c r="I114" s="265"/>
      <c r="J114" s="265">
        <f>SUM(J115:J117)</f>
        <v>41866.82</v>
      </c>
      <c r="K114" s="266"/>
      <c r="L114" s="40"/>
      <c r="M114" s="45"/>
      <c r="N114" s="122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0"/>
      <c r="AE114" s="40"/>
      <c r="AF114" s="205"/>
      <c r="AG114" s="204"/>
    </row>
    <row r="115" spans="1:33" ht="28.5" x14ac:dyDescent="0.2">
      <c r="A115" s="90"/>
      <c r="B115" s="194" t="s">
        <v>454</v>
      </c>
      <c r="C115" s="195" t="s">
        <v>152</v>
      </c>
      <c r="D115" s="194" t="s">
        <v>36</v>
      </c>
      <c r="E115" s="194" t="s">
        <v>153</v>
      </c>
      <c r="F115" s="196" t="s">
        <v>51</v>
      </c>
      <c r="G115" s="198">
        <v>149.5</v>
      </c>
      <c r="H115" s="199" t="s">
        <v>1479</v>
      </c>
      <c r="I115" s="267">
        <f t="shared" si="16"/>
        <v>212.78</v>
      </c>
      <c r="J115" s="267">
        <f t="shared" ref="J115:J117" si="19">ROUND(G115*I115,2)</f>
        <v>31810.61</v>
      </c>
      <c r="K115" s="268">
        <f>(J115/J600)</f>
        <v>5.8113119843343913E-3</v>
      </c>
      <c r="L115" s="40"/>
      <c r="M115" s="45"/>
      <c r="N115" s="122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0"/>
      <c r="AE115" s="40"/>
      <c r="AF115" s="205"/>
      <c r="AG115" s="204">
        <f t="shared" si="10"/>
        <v>31810.61</v>
      </c>
    </row>
    <row r="116" spans="1:33" ht="28.5" x14ac:dyDescent="0.2">
      <c r="A116" s="90"/>
      <c r="B116" s="194" t="s">
        <v>697</v>
      </c>
      <c r="C116" s="195" t="s">
        <v>150</v>
      </c>
      <c r="D116" s="194" t="s">
        <v>36</v>
      </c>
      <c r="E116" s="194" t="s">
        <v>151</v>
      </c>
      <c r="F116" s="196" t="s">
        <v>51</v>
      </c>
      <c r="G116" s="198">
        <v>46.36</v>
      </c>
      <c r="H116" s="199" t="s">
        <v>1480</v>
      </c>
      <c r="I116" s="267">
        <f t="shared" si="16"/>
        <v>64.849999999999994</v>
      </c>
      <c r="J116" s="267">
        <f t="shared" si="19"/>
        <v>3006.45</v>
      </c>
      <c r="K116" s="268">
        <f>(J116/J600)</f>
        <v>5.4923243896618542E-4</v>
      </c>
      <c r="L116" s="40"/>
      <c r="M116" s="45"/>
      <c r="N116" s="122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0"/>
      <c r="AE116" s="40"/>
      <c r="AF116" s="205"/>
      <c r="AG116" s="204">
        <f t="shared" si="10"/>
        <v>3006.45</v>
      </c>
    </row>
    <row r="117" spans="1:33" ht="28.5" x14ac:dyDescent="0.2">
      <c r="A117" s="90"/>
      <c r="B117" s="194" t="s">
        <v>698</v>
      </c>
      <c r="C117" s="195" t="s">
        <v>927</v>
      </c>
      <c r="D117" s="194" t="s">
        <v>36</v>
      </c>
      <c r="E117" s="194" t="s">
        <v>928</v>
      </c>
      <c r="F117" s="196" t="s">
        <v>51</v>
      </c>
      <c r="G117" s="198">
        <v>68.14</v>
      </c>
      <c r="H117" s="199" t="s">
        <v>1481</v>
      </c>
      <c r="I117" s="267">
        <f t="shared" si="16"/>
        <v>103.46</v>
      </c>
      <c r="J117" s="267">
        <f t="shared" si="19"/>
        <v>7049.76</v>
      </c>
      <c r="K117" s="268">
        <f>(J117/J600)</f>
        <v>1.2878833437862782E-3</v>
      </c>
      <c r="L117" s="40"/>
      <c r="M117" s="45"/>
      <c r="N117" s="122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0"/>
      <c r="AE117" s="40"/>
      <c r="AF117" s="205"/>
      <c r="AG117" s="204">
        <f t="shared" si="10"/>
        <v>7049.76</v>
      </c>
    </row>
    <row r="118" spans="1:33" x14ac:dyDescent="0.2">
      <c r="A118" s="90"/>
      <c r="B118" s="262">
        <v>6</v>
      </c>
      <c r="C118" s="262"/>
      <c r="D118" s="262"/>
      <c r="E118" s="262" t="s">
        <v>467</v>
      </c>
      <c r="F118" s="262"/>
      <c r="G118" s="263"/>
      <c r="H118" s="264"/>
      <c r="I118" s="265"/>
      <c r="J118" s="265">
        <f>SUM(J119:J121)</f>
        <v>65890.62</v>
      </c>
      <c r="K118" s="266"/>
      <c r="L118" s="40"/>
      <c r="M118" s="45"/>
      <c r="N118" s="122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0"/>
      <c r="AE118" s="40"/>
      <c r="AF118" s="206">
        <f>J118</f>
        <v>65890.62</v>
      </c>
      <c r="AG118" s="204"/>
    </row>
    <row r="119" spans="1:33" ht="28.5" x14ac:dyDescent="0.2">
      <c r="A119" s="90"/>
      <c r="B119" s="194" t="s">
        <v>143</v>
      </c>
      <c r="C119" s="195" t="s">
        <v>1230</v>
      </c>
      <c r="D119" s="194" t="s">
        <v>36</v>
      </c>
      <c r="E119" s="194" t="s">
        <v>1231</v>
      </c>
      <c r="F119" s="196" t="s">
        <v>37</v>
      </c>
      <c r="G119" s="198">
        <v>136.91</v>
      </c>
      <c r="H119" s="199" t="s">
        <v>1482</v>
      </c>
      <c r="I119" s="267">
        <f t="shared" si="16"/>
        <v>69.25</v>
      </c>
      <c r="J119" s="267">
        <f t="shared" ref="J119:J121" si="20">ROUND(G119*I119,2)</f>
        <v>9481.02</v>
      </c>
      <c r="K119" s="268">
        <f>(J119/J600)</f>
        <v>1.7320373658258692E-3</v>
      </c>
      <c r="L119" s="40"/>
      <c r="M119" s="45"/>
      <c r="N119" s="122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0"/>
      <c r="AE119" s="40"/>
      <c r="AF119" s="205"/>
      <c r="AG119" s="204">
        <f t="shared" si="10"/>
        <v>9481.02</v>
      </c>
    </row>
    <row r="120" spans="1:33" ht="28.5" x14ac:dyDescent="0.2">
      <c r="A120" s="90"/>
      <c r="B120" s="194" t="s">
        <v>1060</v>
      </c>
      <c r="C120" s="195" t="s">
        <v>468</v>
      </c>
      <c r="D120" s="194" t="s">
        <v>36</v>
      </c>
      <c r="E120" s="194" t="s">
        <v>469</v>
      </c>
      <c r="F120" s="196" t="s">
        <v>37</v>
      </c>
      <c r="G120" s="198">
        <v>395.75</v>
      </c>
      <c r="H120" s="199" t="s">
        <v>1483</v>
      </c>
      <c r="I120" s="267">
        <f t="shared" si="16"/>
        <v>78.77</v>
      </c>
      <c r="J120" s="267">
        <f t="shared" si="20"/>
        <v>31173.23</v>
      </c>
      <c r="K120" s="268">
        <f>(J120/J600)</f>
        <v>5.6948724054462444E-3</v>
      </c>
      <c r="L120" s="40"/>
      <c r="M120" s="45"/>
      <c r="N120" s="122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0"/>
      <c r="AE120" s="40"/>
      <c r="AF120" s="205"/>
      <c r="AG120" s="204">
        <f t="shared" si="10"/>
        <v>31173.23</v>
      </c>
    </row>
    <row r="121" spans="1:33" ht="28.5" x14ac:dyDescent="0.2">
      <c r="A121" s="90"/>
      <c r="B121" s="194" t="s">
        <v>1229</v>
      </c>
      <c r="C121" s="195" t="s">
        <v>1061</v>
      </c>
      <c r="D121" s="194" t="s">
        <v>36</v>
      </c>
      <c r="E121" s="194" t="s">
        <v>1062</v>
      </c>
      <c r="F121" s="196" t="s">
        <v>37</v>
      </c>
      <c r="G121" s="198">
        <v>584.04</v>
      </c>
      <c r="H121" s="199" t="s">
        <v>1484</v>
      </c>
      <c r="I121" s="267">
        <f t="shared" si="16"/>
        <v>43.21</v>
      </c>
      <c r="J121" s="267">
        <f t="shared" si="20"/>
        <v>25236.37</v>
      </c>
      <c r="K121" s="268">
        <f>(J121/J600)</f>
        <v>4.6102988726747741E-3</v>
      </c>
      <c r="L121" s="40"/>
      <c r="M121" s="45"/>
      <c r="N121" s="122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0"/>
      <c r="AE121" s="40"/>
      <c r="AF121" s="205"/>
      <c r="AG121" s="204">
        <f t="shared" si="10"/>
        <v>25236.37</v>
      </c>
    </row>
    <row r="122" spans="1:33" x14ac:dyDescent="0.2">
      <c r="A122" s="90"/>
      <c r="B122" s="262">
        <v>7</v>
      </c>
      <c r="C122" s="262"/>
      <c r="D122" s="262"/>
      <c r="E122" s="262" t="s">
        <v>237</v>
      </c>
      <c r="F122" s="262"/>
      <c r="G122" s="263"/>
      <c r="H122" s="264"/>
      <c r="I122" s="265"/>
      <c r="J122" s="265">
        <f>SUM(J123,J129,J143,J146)</f>
        <v>469816.66000000003</v>
      </c>
      <c r="K122" s="266"/>
      <c r="L122" s="40"/>
      <c r="M122" s="45"/>
      <c r="N122" s="122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0"/>
      <c r="AE122" s="40"/>
      <c r="AF122" s="206">
        <f>J122</f>
        <v>469816.66000000003</v>
      </c>
      <c r="AG122" s="204"/>
    </row>
    <row r="123" spans="1:33" x14ac:dyDescent="0.2">
      <c r="A123" s="90"/>
      <c r="B123" s="262" t="s">
        <v>154</v>
      </c>
      <c r="C123" s="262"/>
      <c r="D123" s="262"/>
      <c r="E123" s="262" t="s">
        <v>376</v>
      </c>
      <c r="F123" s="262"/>
      <c r="G123" s="263"/>
      <c r="H123" s="264"/>
      <c r="I123" s="265"/>
      <c r="J123" s="265">
        <f>SUM(J124)</f>
        <v>80239.210000000006</v>
      </c>
      <c r="K123" s="266"/>
      <c r="L123" s="40"/>
      <c r="M123" s="45"/>
      <c r="N123" s="122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0"/>
      <c r="AE123" s="40"/>
      <c r="AF123" s="205"/>
      <c r="AG123" s="204"/>
    </row>
    <row r="124" spans="1:33" x14ac:dyDescent="0.2">
      <c r="A124" s="90"/>
      <c r="B124" s="262" t="s">
        <v>699</v>
      </c>
      <c r="C124" s="262"/>
      <c r="D124" s="262"/>
      <c r="E124" s="262" t="s">
        <v>448</v>
      </c>
      <c r="F124" s="262"/>
      <c r="G124" s="263"/>
      <c r="H124" s="264"/>
      <c r="I124" s="265"/>
      <c r="J124" s="265">
        <f>SUM(J125:J128)</f>
        <v>80239.210000000006</v>
      </c>
      <c r="K124" s="266"/>
      <c r="L124" s="40"/>
      <c r="M124" s="45"/>
      <c r="N124" s="122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0"/>
      <c r="AE124" s="40"/>
      <c r="AF124" s="205"/>
      <c r="AG124" s="204"/>
    </row>
    <row r="125" spans="1:33" ht="42.75" x14ac:dyDescent="0.2">
      <c r="A125" s="90"/>
      <c r="B125" s="194" t="s">
        <v>700</v>
      </c>
      <c r="C125" s="195" t="s">
        <v>915</v>
      </c>
      <c r="D125" s="194" t="s">
        <v>36</v>
      </c>
      <c r="E125" s="194" t="s">
        <v>916</v>
      </c>
      <c r="F125" s="196" t="s">
        <v>40</v>
      </c>
      <c r="G125" s="198">
        <v>26</v>
      </c>
      <c r="H125" s="199" t="s">
        <v>1485</v>
      </c>
      <c r="I125" s="267">
        <f t="shared" ref="I125:I128" si="21">ROUND(H125*1.2081,2)</f>
        <v>1689.37</v>
      </c>
      <c r="J125" s="267">
        <f t="shared" ref="J125:J128" si="22">ROUND(G125*I125,2)</f>
        <v>43923.62</v>
      </c>
      <c r="K125" s="268">
        <f>(J125/J600)</f>
        <v>8.0241736735431907E-3</v>
      </c>
      <c r="L125" s="40"/>
      <c r="M125" s="45"/>
      <c r="N125" s="122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0"/>
      <c r="AE125" s="40"/>
      <c r="AF125" s="205"/>
      <c r="AG125" s="204">
        <f t="shared" si="10"/>
        <v>43923.62</v>
      </c>
    </row>
    <row r="126" spans="1:33" ht="42.75" x14ac:dyDescent="0.2">
      <c r="A126" s="90"/>
      <c r="B126" s="194" t="s">
        <v>701</v>
      </c>
      <c r="C126" s="195" t="s">
        <v>917</v>
      </c>
      <c r="D126" s="194" t="s">
        <v>36</v>
      </c>
      <c r="E126" s="194" t="s">
        <v>918</v>
      </c>
      <c r="F126" s="196" t="s">
        <v>40</v>
      </c>
      <c r="G126" s="198">
        <v>10</v>
      </c>
      <c r="H126" s="199" t="s">
        <v>1486</v>
      </c>
      <c r="I126" s="267">
        <f t="shared" si="21"/>
        <v>1579.4</v>
      </c>
      <c r="J126" s="267">
        <f t="shared" si="22"/>
        <v>15794</v>
      </c>
      <c r="K126" s="268">
        <f>(J126/J600)</f>
        <v>2.8853222707951017E-3</v>
      </c>
      <c r="L126" s="40"/>
      <c r="M126" s="45"/>
      <c r="N126" s="122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0"/>
      <c r="AE126" s="40"/>
      <c r="AF126" s="205"/>
      <c r="AG126" s="204">
        <f t="shared" si="10"/>
        <v>15794</v>
      </c>
    </row>
    <row r="127" spans="1:33" x14ac:dyDescent="0.2">
      <c r="A127" s="90"/>
      <c r="B127" s="194" t="s">
        <v>702</v>
      </c>
      <c r="C127" s="195" t="s">
        <v>1253</v>
      </c>
      <c r="D127" s="194" t="s">
        <v>47</v>
      </c>
      <c r="E127" s="194" t="s">
        <v>1281</v>
      </c>
      <c r="F127" s="196" t="s">
        <v>40</v>
      </c>
      <c r="G127" s="198">
        <v>3</v>
      </c>
      <c r="H127" s="199">
        <v>1263.08</v>
      </c>
      <c r="I127" s="267">
        <f t="shared" si="21"/>
        <v>1525.93</v>
      </c>
      <c r="J127" s="267">
        <f t="shared" si="22"/>
        <v>4577.79</v>
      </c>
      <c r="K127" s="268">
        <f>(J127/J600)</f>
        <v>8.3629222730297005E-4</v>
      </c>
      <c r="L127" s="40"/>
      <c r="M127" s="45"/>
      <c r="N127" s="122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0"/>
      <c r="AE127" s="40"/>
      <c r="AF127" s="205"/>
      <c r="AG127" s="204">
        <f t="shared" si="10"/>
        <v>4577.79</v>
      </c>
    </row>
    <row r="128" spans="1:33" x14ac:dyDescent="0.2">
      <c r="A128" s="293" t="s">
        <v>1787</v>
      </c>
      <c r="B128" s="194" t="s">
        <v>703</v>
      </c>
      <c r="C128" s="195" t="s">
        <v>1063</v>
      </c>
      <c r="D128" s="194" t="s">
        <v>1469</v>
      </c>
      <c r="E128" s="194" t="s">
        <v>1064</v>
      </c>
      <c r="F128" s="196" t="s">
        <v>37</v>
      </c>
      <c r="G128" s="198">
        <v>23.94</v>
      </c>
      <c r="H128" s="199">
        <v>551.27</v>
      </c>
      <c r="I128" s="267">
        <f t="shared" si="21"/>
        <v>665.99</v>
      </c>
      <c r="J128" s="267">
        <f t="shared" si="22"/>
        <v>15943.8</v>
      </c>
      <c r="K128" s="268">
        <f>(J128/J600)</f>
        <v>2.9126884399837244E-3</v>
      </c>
      <c r="L128" s="40"/>
      <c r="M128" s="45"/>
      <c r="N128" s="122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0"/>
      <c r="AE128" s="40"/>
      <c r="AF128" s="205"/>
      <c r="AG128" s="204">
        <f t="shared" si="10"/>
        <v>15943.8</v>
      </c>
    </row>
    <row r="129" spans="1:33" x14ac:dyDescent="0.2">
      <c r="A129" s="90"/>
      <c r="B129" s="262" t="s">
        <v>173</v>
      </c>
      <c r="C129" s="262"/>
      <c r="D129" s="262"/>
      <c r="E129" s="262" t="s">
        <v>449</v>
      </c>
      <c r="F129" s="262"/>
      <c r="G129" s="263"/>
      <c r="H129" s="264"/>
      <c r="I129" s="265"/>
      <c r="J129" s="265">
        <f>SUM(J130,J138)</f>
        <v>215042.46999999997</v>
      </c>
      <c r="K129" s="266"/>
      <c r="L129" s="40"/>
      <c r="M129" s="45"/>
      <c r="N129" s="122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0"/>
      <c r="AE129" s="40"/>
      <c r="AF129" s="205"/>
      <c r="AG129" s="204"/>
    </row>
    <row r="130" spans="1:33" x14ac:dyDescent="0.2">
      <c r="A130" s="90"/>
      <c r="B130" s="262" t="s">
        <v>704</v>
      </c>
      <c r="C130" s="262"/>
      <c r="D130" s="262"/>
      <c r="E130" s="262" t="s">
        <v>451</v>
      </c>
      <c r="F130" s="262"/>
      <c r="G130" s="263"/>
      <c r="H130" s="264"/>
      <c r="I130" s="265"/>
      <c r="J130" s="265">
        <f>SUM(J131:J137)</f>
        <v>126392.79999999999</v>
      </c>
      <c r="K130" s="266"/>
      <c r="L130" s="40"/>
      <c r="M130" s="45"/>
      <c r="N130" s="122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0"/>
      <c r="AE130" s="40"/>
      <c r="AF130" s="205"/>
      <c r="AG130" s="204"/>
    </row>
    <row r="131" spans="1:33" ht="28.5" x14ac:dyDescent="0.2">
      <c r="A131" s="90"/>
      <c r="B131" s="194" t="s">
        <v>705</v>
      </c>
      <c r="C131" s="195" t="s">
        <v>239</v>
      </c>
      <c r="D131" s="194" t="s">
        <v>36</v>
      </c>
      <c r="E131" s="194" t="s">
        <v>240</v>
      </c>
      <c r="F131" s="196" t="s">
        <v>37</v>
      </c>
      <c r="G131" s="198">
        <v>7.56</v>
      </c>
      <c r="H131" s="199" t="s">
        <v>1487</v>
      </c>
      <c r="I131" s="267">
        <f t="shared" ref="I131:I137" si="23">ROUND(H131*1.2081,2)</f>
        <v>1035.5</v>
      </c>
      <c r="J131" s="267">
        <f t="shared" ref="J131:J137" si="24">ROUND(G131*I131,2)</f>
        <v>7828.38</v>
      </c>
      <c r="K131" s="268">
        <f>(J131/J600)</f>
        <v>1.4301253107665544E-3</v>
      </c>
      <c r="L131" s="40"/>
      <c r="M131" s="45"/>
      <c r="N131" s="122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0"/>
      <c r="AE131" s="40"/>
      <c r="AF131" s="205"/>
      <c r="AG131" s="204">
        <f t="shared" si="10"/>
        <v>7828.38</v>
      </c>
    </row>
    <row r="132" spans="1:33" x14ac:dyDescent="0.2">
      <c r="A132" s="293" t="s">
        <v>1787</v>
      </c>
      <c r="B132" s="194" t="s">
        <v>706</v>
      </c>
      <c r="C132" s="195" t="s">
        <v>818</v>
      </c>
      <c r="D132" s="194" t="s">
        <v>1469</v>
      </c>
      <c r="E132" s="194" t="s">
        <v>819</v>
      </c>
      <c r="F132" s="196" t="s">
        <v>37</v>
      </c>
      <c r="G132" s="198">
        <v>29.97</v>
      </c>
      <c r="H132" s="199">
        <v>1153.79</v>
      </c>
      <c r="I132" s="267">
        <f t="shared" si="23"/>
        <v>1393.89</v>
      </c>
      <c r="J132" s="267">
        <f t="shared" si="24"/>
        <v>41774.879999999997</v>
      </c>
      <c r="K132" s="268">
        <f>(J132/J600)</f>
        <v>7.6316317350761604E-3</v>
      </c>
      <c r="L132" s="40"/>
      <c r="M132" s="45"/>
      <c r="N132" s="122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0"/>
      <c r="AE132" s="40"/>
      <c r="AF132" s="205"/>
      <c r="AG132" s="204">
        <f t="shared" si="10"/>
        <v>41774.879999999997</v>
      </c>
    </row>
    <row r="133" spans="1:33" ht="42.75" x14ac:dyDescent="0.2">
      <c r="A133" s="90"/>
      <c r="B133" s="194" t="s">
        <v>707</v>
      </c>
      <c r="C133" s="195" t="s">
        <v>820</v>
      </c>
      <c r="D133" s="194" t="s">
        <v>465</v>
      </c>
      <c r="E133" s="194" t="s">
        <v>821</v>
      </c>
      <c r="F133" s="196" t="s">
        <v>37</v>
      </c>
      <c r="G133" s="198">
        <v>23.64</v>
      </c>
      <c r="H133" s="199">
        <v>1205.83</v>
      </c>
      <c r="I133" s="267">
        <f t="shared" si="23"/>
        <v>1456.76</v>
      </c>
      <c r="J133" s="267">
        <f t="shared" si="24"/>
        <v>34437.81</v>
      </c>
      <c r="K133" s="268">
        <f>(J133/J600)</f>
        <v>6.2912612479682321E-3</v>
      </c>
      <c r="L133" s="40"/>
      <c r="M133" s="45"/>
      <c r="N133" s="122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0"/>
      <c r="AE133" s="40"/>
      <c r="AF133" s="205"/>
      <c r="AG133" s="204">
        <f t="shared" si="10"/>
        <v>34437.81</v>
      </c>
    </row>
    <row r="134" spans="1:33" x14ac:dyDescent="0.2">
      <c r="A134" s="293" t="s">
        <v>1787</v>
      </c>
      <c r="B134" s="194" t="s">
        <v>708</v>
      </c>
      <c r="C134" s="195" t="s">
        <v>1090</v>
      </c>
      <c r="D134" s="194" t="s">
        <v>1469</v>
      </c>
      <c r="E134" s="194" t="s">
        <v>1105</v>
      </c>
      <c r="F134" s="196" t="s">
        <v>37</v>
      </c>
      <c r="G134" s="198">
        <v>11.32</v>
      </c>
      <c r="H134" s="199">
        <v>1229.6199999999999</v>
      </c>
      <c r="I134" s="267">
        <f t="shared" si="23"/>
        <v>1485.5</v>
      </c>
      <c r="J134" s="267">
        <f t="shared" si="24"/>
        <v>16815.86</v>
      </c>
      <c r="K134" s="268">
        <f>(J134/J600)</f>
        <v>3.0720004660359959E-3</v>
      </c>
      <c r="L134" s="40"/>
      <c r="M134" s="45"/>
      <c r="N134" s="122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0"/>
      <c r="AE134" s="40"/>
      <c r="AF134" s="205"/>
      <c r="AG134" s="204">
        <f t="shared" si="10"/>
        <v>16815.86</v>
      </c>
    </row>
    <row r="135" spans="1:33" x14ac:dyDescent="0.2">
      <c r="A135" s="90"/>
      <c r="B135" s="194" t="s">
        <v>1077</v>
      </c>
      <c r="C135" s="195" t="s">
        <v>1078</v>
      </c>
      <c r="D135" s="194" t="s">
        <v>47</v>
      </c>
      <c r="E135" s="194" t="s">
        <v>1079</v>
      </c>
      <c r="F135" s="196" t="s">
        <v>37</v>
      </c>
      <c r="G135" s="198">
        <v>2.52</v>
      </c>
      <c r="H135" s="199">
        <v>1176.93</v>
      </c>
      <c r="I135" s="267">
        <f t="shared" si="23"/>
        <v>1421.85</v>
      </c>
      <c r="J135" s="267">
        <f t="shared" si="24"/>
        <v>3583.06</v>
      </c>
      <c r="K135" s="268">
        <f>(J135/J600)</f>
        <v>6.5457026817747864E-4</v>
      </c>
      <c r="L135" s="40"/>
      <c r="M135" s="45"/>
      <c r="N135" s="122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0"/>
      <c r="AE135" s="40"/>
      <c r="AF135" s="205"/>
      <c r="AG135" s="204">
        <f t="shared" si="10"/>
        <v>3583.06</v>
      </c>
    </row>
    <row r="136" spans="1:33" x14ac:dyDescent="0.2">
      <c r="A136" s="90"/>
      <c r="B136" s="194" t="s">
        <v>1106</v>
      </c>
      <c r="C136" s="195" t="s">
        <v>1254</v>
      </c>
      <c r="D136" s="194" t="s">
        <v>94</v>
      </c>
      <c r="E136" s="194" t="s">
        <v>1282</v>
      </c>
      <c r="F136" s="196" t="s">
        <v>37</v>
      </c>
      <c r="G136" s="198">
        <v>19.07</v>
      </c>
      <c r="H136" s="199">
        <f>CPUS!L122</f>
        <v>746.26</v>
      </c>
      <c r="I136" s="267">
        <f t="shared" si="23"/>
        <v>901.56</v>
      </c>
      <c r="J136" s="267">
        <f t="shared" si="24"/>
        <v>17192.75</v>
      </c>
      <c r="K136" s="268">
        <f>(J136/J600)</f>
        <v>3.1408525054585595E-3</v>
      </c>
      <c r="L136" s="40"/>
      <c r="M136" s="45"/>
      <c r="N136" s="122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0"/>
      <c r="AE136" s="40"/>
      <c r="AF136" s="205"/>
      <c r="AG136" s="204">
        <f t="shared" si="10"/>
        <v>17192.75</v>
      </c>
    </row>
    <row r="137" spans="1:33" ht="28.5" x14ac:dyDescent="0.2">
      <c r="A137" s="293" t="s">
        <v>1787</v>
      </c>
      <c r="B137" s="194" t="s">
        <v>1385</v>
      </c>
      <c r="C137" s="195" t="s">
        <v>1371</v>
      </c>
      <c r="D137" s="194" t="s">
        <v>140</v>
      </c>
      <c r="E137" s="194" t="s">
        <v>1386</v>
      </c>
      <c r="F137" s="196" t="s">
        <v>37</v>
      </c>
      <c r="G137" s="198">
        <v>9.8000000000000007</v>
      </c>
      <c r="H137" s="199">
        <v>402.05</v>
      </c>
      <c r="I137" s="267">
        <f t="shared" si="23"/>
        <v>485.72</v>
      </c>
      <c r="J137" s="267">
        <f t="shared" si="24"/>
        <v>4760.0600000000004</v>
      </c>
      <c r="K137" s="268">
        <f>(J137/J600)</f>
        <v>8.695901689452282E-4</v>
      </c>
      <c r="L137" s="40"/>
      <c r="M137" s="45"/>
      <c r="N137" s="122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0"/>
      <c r="AE137" s="40"/>
      <c r="AF137" s="205"/>
      <c r="AG137" s="204">
        <f t="shared" si="10"/>
        <v>4760.0600000000004</v>
      </c>
    </row>
    <row r="138" spans="1:33" x14ac:dyDescent="0.2">
      <c r="A138" s="90"/>
      <c r="B138" s="262" t="s">
        <v>709</v>
      </c>
      <c r="C138" s="262"/>
      <c r="D138" s="262"/>
      <c r="E138" s="262" t="s">
        <v>453</v>
      </c>
      <c r="F138" s="262"/>
      <c r="G138" s="263"/>
      <c r="H138" s="264"/>
      <c r="I138" s="265"/>
      <c r="J138" s="265">
        <f>SUM(J139:J142)</f>
        <v>88649.669999999984</v>
      </c>
      <c r="K138" s="266"/>
      <c r="L138" s="40"/>
      <c r="M138" s="45"/>
      <c r="N138" s="122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0"/>
      <c r="AE138" s="40"/>
      <c r="AF138" s="205"/>
      <c r="AG138" s="204"/>
    </row>
    <row r="139" spans="1:33" ht="28.5" x14ac:dyDescent="0.2">
      <c r="A139" s="90"/>
      <c r="B139" s="194" t="s">
        <v>710</v>
      </c>
      <c r="C139" s="195" t="s">
        <v>241</v>
      </c>
      <c r="D139" s="194" t="s">
        <v>36</v>
      </c>
      <c r="E139" s="194" t="s">
        <v>242</v>
      </c>
      <c r="F139" s="196" t="s">
        <v>37</v>
      </c>
      <c r="G139" s="198">
        <v>68.959999999999994</v>
      </c>
      <c r="H139" s="199" t="s">
        <v>1488</v>
      </c>
      <c r="I139" s="267">
        <f t="shared" ref="I139:I142" si="25">ROUND(H139*1.2081,2)</f>
        <v>836.2</v>
      </c>
      <c r="J139" s="267">
        <f t="shared" ref="J139:J142" si="26">ROUND(G139*I139,2)</f>
        <v>57664.35</v>
      </c>
      <c r="K139" s="268">
        <f>(J139/J600)</f>
        <v>1.0534394914899553E-2</v>
      </c>
      <c r="L139" s="40"/>
      <c r="M139" s="45"/>
      <c r="N139" s="122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0"/>
      <c r="AE139" s="40"/>
      <c r="AF139" s="205"/>
      <c r="AG139" s="204">
        <f t="shared" si="10"/>
        <v>57664.35</v>
      </c>
    </row>
    <row r="140" spans="1:33" ht="41.45" customHeight="1" x14ac:dyDescent="0.2">
      <c r="A140" s="90"/>
      <c r="B140" s="194" t="s">
        <v>711</v>
      </c>
      <c r="C140" s="195" t="s">
        <v>1283</v>
      </c>
      <c r="D140" s="194" t="s">
        <v>36</v>
      </c>
      <c r="E140" s="194" t="s">
        <v>1284</v>
      </c>
      <c r="F140" s="196" t="s">
        <v>37</v>
      </c>
      <c r="G140" s="198">
        <v>10.32</v>
      </c>
      <c r="H140" s="199" t="s">
        <v>1489</v>
      </c>
      <c r="I140" s="267">
        <f t="shared" si="25"/>
        <v>958.47</v>
      </c>
      <c r="J140" s="267">
        <f t="shared" si="26"/>
        <v>9891.41</v>
      </c>
      <c r="K140" s="268">
        <f>(J140/J600)</f>
        <v>1.8070093429508279E-3</v>
      </c>
      <c r="L140" s="40"/>
      <c r="M140" s="45"/>
      <c r="N140" s="122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0"/>
      <c r="AE140" s="40"/>
      <c r="AF140" s="205"/>
      <c r="AG140" s="204">
        <f t="shared" si="10"/>
        <v>9891.41</v>
      </c>
    </row>
    <row r="141" spans="1:33" ht="42.75" x14ac:dyDescent="0.2">
      <c r="A141" s="90"/>
      <c r="B141" s="194" t="s">
        <v>712</v>
      </c>
      <c r="C141" s="195" t="s">
        <v>1065</v>
      </c>
      <c r="D141" s="194" t="s">
        <v>36</v>
      </c>
      <c r="E141" s="194" t="s">
        <v>1066</v>
      </c>
      <c r="F141" s="196" t="s">
        <v>37</v>
      </c>
      <c r="G141" s="198">
        <v>41.4</v>
      </c>
      <c r="H141" s="199" t="s">
        <v>1490</v>
      </c>
      <c r="I141" s="267">
        <f t="shared" si="25"/>
        <v>490.37</v>
      </c>
      <c r="J141" s="267">
        <f t="shared" si="26"/>
        <v>20301.32</v>
      </c>
      <c r="K141" s="268">
        <f>(J141/J600)</f>
        <v>3.7087407067581371E-3</v>
      </c>
      <c r="L141" s="40"/>
      <c r="M141" s="45"/>
      <c r="N141" s="122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0"/>
      <c r="AE141" s="40"/>
      <c r="AF141" s="205"/>
      <c r="AG141" s="204">
        <f t="shared" si="10"/>
        <v>20301.32</v>
      </c>
    </row>
    <row r="142" spans="1:33" ht="42.75" x14ac:dyDescent="0.2">
      <c r="A142" s="90"/>
      <c r="B142" s="194" t="s">
        <v>1285</v>
      </c>
      <c r="C142" s="195" t="s">
        <v>1107</v>
      </c>
      <c r="D142" s="194" t="s">
        <v>36</v>
      </c>
      <c r="E142" s="194" t="s">
        <v>1108</v>
      </c>
      <c r="F142" s="196" t="s">
        <v>37</v>
      </c>
      <c r="G142" s="198">
        <v>1.8</v>
      </c>
      <c r="H142" s="199" t="s">
        <v>1491</v>
      </c>
      <c r="I142" s="267">
        <f t="shared" si="25"/>
        <v>440.33</v>
      </c>
      <c r="J142" s="267">
        <f t="shared" si="26"/>
        <v>792.59</v>
      </c>
      <c r="K142" s="268">
        <f>(J142/J600)</f>
        <v>1.4479407234452892E-4</v>
      </c>
      <c r="L142" s="40"/>
      <c r="M142" s="45"/>
      <c r="N142" s="122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0"/>
      <c r="AE142" s="40"/>
      <c r="AF142" s="205"/>
      <c r="AG142" s="204">
        <f t="shared" si="10"/>
        <v>792.59</v>
      </c>
    </row>
    <row r="143" spans="1:33" x14ac:dyDescent="0.2">
      <c r="A143" s="90"/>
      <c r="B143" s="262" t="s">
        <v>189</v>
      </c>
      <c r="C143" s="262"/>
      <c r="D143" s="262"/>
      <c r="E143" s="262" t="s">
        <v>455</v>
      </c>
      <c r="F143" s="262"/>
      <c r="G143" s="263"/>
      <c r="H143" s="264"/>
      <c r="I143" s="265"/>
      <c r="J143" s="265">
        <f>SUM(J144)</f>
        <v>2479.4</v>
      </c>
      <c r="K143" s="266"/>
      <c r="L143" s="40"/>
      <c r="M143" s="45"/>
      <c r="N143" s="122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0"/>
      <c r="AE143" s="40"/>
      <c r="AF143" s="205"/>
      <c r="AG143" s="204"/>
    </row>
    <row r="144" spans="1:33" x14ac:dyDescent="0.2">
      <c r="A144" s="90"/>
      <c r="B144" s="262" t="s">
        <v>713</v>
      </c>
      <c r="C144" s="262"/>
      <c r="D144" s="262"/>
      <c r="E144" s="262" t="s">
        <v>456</v>
      </c>
      <c r="F144" s="262"/>
      <c r="G144" s="263"/>
      <c r="H144" s="264"/>
      <c r="I144" s="265"/>
      <c r="J144" s="265">
        <f>SUM(J145)</f>
        <v>2479.4</v>
      </c>
      <c r="K144" s="266"/>
      <c r="L144" s="40"/>
      <c r="M144" s="45"/>
      <c r="N144" s="122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0"/>
      <c r="AE144" s="40"/>
      <c r="AF144" s="205"/>
      <c r="AG144" s="204"/>
    </row>
    <row r="145" spans="1:33" ht="42.75" x14ac:dyDescent="0.2">
      <c r="A145" s="293" t="s">
        <v>1787</v>
      </c>
      <c r="B145" s="194" t="s">
        <v>714</v>
      </c>
      <c r="C145" s="195" t="s">
        <v>457</v>
      </c>
      <c r="D145" s="194" t="s">
        <v>140</v>
      </c>
      <c r="E145" s="194" t="s">
        <v>822</v>
      </c>
      <c r="F145" s="196" t="s">
        <v>37</v>
      </c>
      <c r="G145" s="198">
        <v>3.15</v>
      </c>
      <c r="H145" s="199">
        <v>651.53</v>
      </c>
      <c r="I145" s="267">
        <f t="shared" ref="I145" si="27">ROUND(H145*1.2081,2)</f>
        <v>787.11</v>
      </c>
      <c r="J145" s="267">
        <f t="shared" ref="J145" si="28">ROUND(G145*I145,2)</f>
        <v>2479.4</v>
      </c>
      <c r="K145" s="268">
        <f>(J145/J600)</f>
        <v>4.5294846386028715E-4</v>
      </c>
      <c r="L145" s="40"/>
      <c r="M145" s="45"/>
      <c r="N145" s="122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0"/>
      <c r="AE145" s="40"/>
      <c r="AF145" s="205"/>
      <c r="AG145" s="204">
        <f t="shared" si="10"/>
        <v>2479.4</v>
      </c>
    </row>
    <row r="146" spans="1:33" x14ac:dyDescent="0.2">
      <c r="A146" s="90"/>
      <c r="B146" s="262" t="s">
        <v>715</v>
      </c>
      <c r="C146" s="262"/>
      <c r="D146" s="262"/>
      <c r="E146" s="262" t="s">
        <v>458</v>
      </c>
      <c r="F146" s="262"/>
      <c r="G146" s="263"/>
      <c r="H146" s="264"/>
      <c r="I146" s="265"/>
      <c r="J146" s="265">
        <f>SUM(J147:J153)</f>
        <v>172055.58000000002</v>
      </c>
      <c r="K146" s="266"/>
      <c r="L146" s="40"/>
      <c r="M146" s="45"/>
      <c r="N146" s="122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0"/>
      <c r="AE146" s="40"/>
      <c r="AF146" s="205"/>
      <c r="AG146" s="204"/>
    </row>
    <row r="147" spans="1:33" x14ac:dyDescent="0.2">
      <c r="A147" s="293" t="s">
        <v>1787</v>
      </c>
      <c r="B147" s="194" t="s">
        <v>716</v>
      </c>
      <c r="C147" s="195" t="s">
        <v>459</v>
      </c>
      <c r="D147" s="194" t="s">
        <v>1469</v>
      </c>
      <c r="E147" s="194" t="s">
        <v>661</v>
      </c>
      <c r="F147" s="196" t="s">
        <v>162</v>
      </c>
      <c r="G147" s="198">
        <v>14</v>
      </c>
      <c r="H147" s="199">
        <v>480.1</v>
      </c>
      <c r="I147" s="267">
        <f t="shared" ref="I147:I153" si="29">ROUND(H147*1.2081,2)</f>
        <v>580.01</v>
      </c>
      <c r="J147" s="267">
        <f t="shared" ref="J147:J153" si="30">ROUND(G147*I147,2)</f>
        <v>8120.14</v>
      </c>
      <c r="K147" s="268">
        <f>(J147/J600)</f>
        <v>1.4834254010367316E-3</v>
      </c>
      <c r="L147" s="40"/>
      <c r="M147" s="45"/>
      <c r="N147" s="122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0"/>
      <c r="AE147" s="40"/>
      <c r="AF147" s="205"/>
      <c r="AG147" s="204">
        <f t="shared" si="10"/>
        <v>8120.14</v>
      </c>
    </row>
    <row r="148" spans="1:33" x14ac:dyDescent="0.2">
      <c r="A148" s="90"/>
      <c r="B148" s="194" t="s">
        <v>717</v>
      </c>
      <c r="C148" s="195" t="s">
        <v>462</v>
      </c>
      <c r="D148" s="194" t="s">
        <v>47</v>
      </c>
      <c r="E148" s="194" t="s">
        <v>463</v>
      </c>
      <c r="F148" s="196" t="s">
        <v>51</v>
      </c>
      <c r="G148" s="198">
        <v>551.44000000000005</v>
      </c>
      <c r="H148" s="199">
        <v>189.4</v>
      </c>
      <c r="I148" s="267">
        <f t="shared" si="29"/>
        <v>228.81</v>
      </c>
      <c r="J148" s="267">
        <f t="shared" si="30"/>
        <v>126174.99</v>
      </c>
      <c r="K148" s="268">
        <f>(J148/J600)</f>
        <v>2.3050241146280188E-2</v>
      </c>
      <c r="L148" s="40"/>
      <c r="M148" s="45"/>
      <c r="N148" s="122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0"/>
      <c r="AE148" s="40"/>
      <c r="AF148" s="205"/>
      <c r="AG148" s="204">
        <f t="shared" si="10"/>
        <v>126174.99</v>
      </c>
    </row>
    <row r="149" spans="1:33" x14ac:dyDescent="0.2">
      <c r="A149" s="90"/>
      <c r="B149" s="194" t="s">
        <v>718</v>
      </c>
      <c r="C149" s="195" t="s">
        <v>723</v>
      </c>
      <c r="D149" s="194" t="s">
        <v>47</v>
      </c>
      <c r="E149" s="194" t="s">
        <v>724</v>
      </c>
      <c r="F149" s="196" t="s">
        <v>40</v>
      </c>
      <c r="G149" s="198">
        <v>4</v>
      </c>
      <c r="H149" s="199">
        <v>1772.6</v>
      </c>
      <c r="I149" s="267">
        <f t="shared" si="29"/>
        <v>2141.48</v>
      </c>
      <c r="J149" s="267">
        <f t="shared" si="30"/>
        <v>8565.92</v>
      </c>
      <c r="K149" s="268">
        <f>(J149/J600)</f>
        <v>1.5648625899613256E-3</v>
      </c>
      <c r="L149" s="40"/>
      <c r="M149" s="45"/>
      <c r="N149" s="122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0"/>
      <c r="AE149" s="40"/>
      <c r="AF149" s="205"/>
      <c r="AG149" s="204">
        <f t="shared" si="10"/>
        <v>8565.92</v>
      </c>
    </row>
    <row r="150" spans="1:33" x14ac:dyDescent="0.2">
      <c r="A150" s="293" t="s">
        <v>1787</v>
      </c>
      <c r="B150" s="194" t="s">
        <v>719</v>
      </c>
      <c r="C150" s="195" t="s">
        <v>725</v>
      </c>
      <c r="D150" s="194" t="s">
        <v>1469</v>
      </c>
      <c r="E150" s="194" t="s">
        <v>726</v>
      </c>
      <c r="F150" s="196" t="s">
        <v>162</v>
      </c>
      <c r="G150" s="198">
        <v>39</v>
      </c>
      <c r="H150" s="199">
        <v>316.05</v>
      </c>
      <c r="I150" s="267">
        <f t="shared" si="29"/>
        <v>381.82</v>
      </c>
      <c r="J150" s="267">
        <f t="shared" si="30"/>
        <v>14890.98</v>
      </c>
      <c r="K150" s="268">
        <f>(J150/J600)</f>
        <v>2.7203543261975715E-3</v>
      </c>
      <c r="L150" s="40"/>
      <c r="M150" s="45"/>
      <c r="N150" s="122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0"/>
      <c r="AE150" s="40"/>
      <c r="AF150" s="205"/>
      <c r="AG150" s="204">
        <f t="shared" si="10"/>
        <v>14890.98</v>
      </c>
    </row>
    <row r="151" spans="1:33" ht="28.5" x14ac:dyDescent="0.2">
      <c r="A151" s="90"/>
      <c r="B151" s="194" t="s">
        <v>720</v>
      </c>
      <c r="C151" s="195" t="s">
        <v>460</v>
      </c>
      <c r="D151" s="194" t="s">
        <v>36</v>
      </c>
      <c r="E151" s="194" t="s">
        <v>461</v>
      </c>
      <c r="F151" s="196" t="s">
        <v>40</v>
      </c>
      <c r="G151" s="198">
        <v>158</v>
      </c>
      <c r="H151" s="199">
        <v>63.89</v>
      </c>
      <c r="I151" s="267">
        <f t="shared" si="29"/>
        <v>77.19</v>
      </c>
      <c r="J151" s="267">
        <f t="shared" si="30"/>
        <v>12196.02</v>
      </c>
      <c r="K151" s="268">
        <f>(J151/J600)</f>
        <v>2.2280263467812128E-3</v>
      </c>
      <c r="L151" s="40"/>
      <c r="M151" s="45"/>
      <c r="N151" s="122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0"/>
      <c r="AE151" s="40"/>
      <c r="AF151" s="205"/>
      <c r="AG151" s="204">
        <f t="shared" si="10"/>
        <v>12196.02</v>
      </c>
    </row>
    <row r="152" spans="1:33" x14ac:dyDescent="0.2">
      <c r="A152" s="90"/>
      <c r="B152" s="194" t="s">
        <v>721</v>
      </c>
      <c r="C152" s="195" t="s">
        <v>727</v>
      </c>
      <c r="D152" s="194" t="s">
        <v>47</v>
      </c>
      <c r="E152" s="194" t="s">
        <v>728</v>
      </c>
      <c r="F152" s="196" t="s">
        <v>37</v>
      </c>
      <c r="G152" s="198">
        <v>0.45</v>
      </c>
      <c r="H152" s="199">
        <v>673.69</v>
      </c>
      <c r="I152" s="267">
        <f t="shared" si="29"/>
        <v>813.88</v>
      </c>
      <c r="J152" s="267">
        <f t="shared" si="30"/>
        <v>366.25</v>
      </c>
      <c r="K152" s="268">
        <f>(J152/J600)</f>
        <v>6.6908274134399524E-5</v>
      </c>
      <c r="L152" s="40"/>
      <c r="M152" s="45"/>
      <c r="N152" s="122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0"/>
      <c r="AE152" s="40"/>
      <c r="AF152" s="205"/>
      <c r="AG152" s="204">
        <f t="shared" ref="AG152:AG215" si="31">J152</f>
        <v>366.25</v>
      </c>
    </row>
    <row r="153" spans="1:33" x14ac:dyDescent="0.2">
      <c r="A153" s="90"/>
      <c r="B153" s="194" t="s">
        <v>722</v>
      </c>
      <c r="C153" s="195" t="s">
        <v>1175</v>
      </c>
      <c r="D153" s="194" t="s">
        <v>36</v>
      </c>
      <c r="E153" s="194" t="s">
        <v>1176</v>
      </c>
      <c r="F153" s="196" t="s">
        <v>40</v>
      </c>
      <c r="G153" s="198">
        <v>16</v>
      </c>
      <c r="H153" s="199">
        <v>90.08</v>
      </c>
      <c r="I153" s="267">
        <f t="shared" si="29"/>
        <v>108.83</v>
      </c>
      <c r="J153" s="267">
        <f t="shared" si="30"/>
        <v>1741.28</v>
      </c>
      <c r="K153" s="268">
        <f>(J153/J600)</f>
        <v>3.1810522753514595E-4</v>
      </c>
      <c r="L153" s="40"/>
      <c r="M153" s="45"/>
      <c r="N153" s="122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0"/>
      <c r="AE153" s="40"/>
      <c r="AF153" s="205"/>
      <c r="AG153" s="204">
        <f t="shared" si="31"/>
        <v>1741.28</v>
      </c>
    </row>
    <row r="154" spans="1:33" x14ac:dyDescent="0.2">
      <c r="A154" s="90"/>
      <c r="B154" s="262">
        <v>8</v>
      </c>
      <c r="C154" s="262"/>
      <c r="D154" s="262"/>
      <c r="E154" s="262" t="s">
        <v>470</v>
      </c>
      <c r="F154" s="262"/>
      <c r="G154" s="263"/>
      <c r="H154" s="264"/>
      <c r="I154" s="265"/>
      <c r="J154" s="265">
        <f>SUM(J155,J159)</f>
        <v>163283.82</v>
      </c>
      <c r="K154" s="266"/>
      <c r="L154" s="40"/>
      <c r="M154" s="45"/>
      <c r="N154" s="122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0"/>
      <c r="AE154" s="40"/>
      <c r="AF154" s="206">
        <f>J154</f>
        <v>163283.82</v>
      </c>
      <c r="AG154" s="204"/>
    </row>
    <row r="155" spans="1:33" x14ac:dyDescent="0.2">
      <c r="A155" s="90"/>
      <c r="B155" s="262" t="s">
        <v>198</v>
      </c>
      <c r="C155" s="262"/>
      <c r="D155" s="262"/>
      <c r="E155" s="262" t="s">
        <v>133</v>
      </c>
      <c r="F155" s="262"/>
      <c r="G155" s="263"/>
      <c r="H155" s="264"/>
      <c r="I155" s="265"/>
      <c r="J155" s="265">
        <f>SUM(J156:J158)</f>
        <v>124384.16</v>
      </c>
      <c r="K155" s="266"/>
      <c r="L155" s="40"/>
      <c r="M155" s="45"/>
      <c r="N155" s="122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0"/>
      <c r="AE155" s="40"/>
      <c r="AF155" s="205"/>
      <c r="AG155" s="204"/>
    </row>
    <row r="156" spans="1:33" ht="42.75" x14ac:dyDescent="0.2">
      <c r="A156" s="90"/>
      <c r="B156" s="194" t="s">
        <v>471</v>
      </c>
      <c r="C156" s="195" t="s">
        <v>135</v>
      </c>
      <c r="D156" s="194" t="s">
        <v>36</v>
      </c>
      <c r="E156" s="194" t="s">
        <v>136</v>
      </c>
      <c r="F156" s="196" t="s">
        <v>37</v>
      </c>
      <c r="G156" s="198">
        <v>3077.82</v>
      </c>
      <c r="H156" s="199">
        <v>9.24</v>
      </c>
      <c r="I156" s="267">
        <f t="shared" ref="I156:I158" si="32">ROUND(H156*1.2081,2)</f>
        <v>11.16</v>
      </c>
      <c r="J156" s="267">
        <f t="shared" ref="J156:J158" si="33">ROUND(G156*I156,2)</f>
        <v>34348.47</v>
      </c>
      <c r="K156" s="268">
        <f>(J156/J600)</f>
        <v>6.2749401961971277E-3</v>
      </c>
      <c r="L156" s="40"/>
      <c r="M156" s="45"/>
      <c r="N156" s="122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0"/>
      <c r="AE156" s="40"/>
      <c r="AF156" s="205"/>
      <c r="AG156" s="204">
        <f t="shared" si="31"/>
        <v>34348.47</v>
      </c>
    </row>
    <row r="157" spans="1:33" ht="28.5" x14ac:dyDescent="0.2">
      <c r="A157" s="90"/>
      <c r="B157" s="194" t="s">
        <v>472</v>
      </c>
      <c r="C157" s="195" t="s">
        <v>931</v>
      </c>
      <c r="D157" s="194" t="s">
        <v>36</v>
      </c>
      <c r="E157" s="194" t="s">
        <v>932</v>
      </c>
      <c r="F157" s="196" t="s">
        <v>37</v>
      </c>
      <c r="G157" s="198">
        <v>3025.2</v>
      </c>
      <c r="H157" s="199">
        <v>24.23</v>
      </c>
      <c r="I157" s="267">
        <f t="shared" si="32"/>
        <v>29.27</v>
      </c>
      <c r="J157" s="267">
        <f t="shared" si="33"/>
        <v>88547.6</v>
      </c>
      <c r="K157" s="268">
        <f>(J157/J600)</f>
        <v>1.6176292408855032E-2</v>
      </c>
      <c r="L157" s="40"/>
      <c r="M157" s="45"/>
      <c r="N157" s="122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0"/>
      <c r="AE157" s="40"/>
      <c r="AF157" s="205"/>
      <c r="AG157" s="204">
        <f t="shared" si="31"/>
        <v>88547.6</v>
      </c>
    </row>
    <row r="158" spans="1:33" ht="28.5" x14ac:dyDescent="0.2">
      <c r="A158" s="90"/>
      <c r="B158" s="194" t="s">
        <v>473</v>
      </c>
      <c r="C158" s="195" t="s">
        <v>933</v>
      </c>
      <c r="D158" s="194" t="s">
        <v>36</v>
      </c>
      <c r="E158" s="194" t="s">
        <v>934</v>
      </c>
      <c r="F158" s="196" t="s">
        <v>37</v>
      </c>
      <c r="G158" s="198">
        <v>52.62</v>
      </c>
      <c r="H158" s="199">
        <v>23.41</v>
      </c>
      <c r="I158" s="267">
        <f t="shared" si="32"/>
        <v>28.28</v>
      </c>
      <c r="J158" s="267">
        <f t="shared" si="33"/>
        <v>1488.09</v>
      </c>
      <c r="K158" s="268">
        <f>(J158/J600)</f>
        <v>2.7185128643456268E-4</v>
      </c>
      <c r="L158" s="40"/>
      <c r="M158" s="45"/>
      <c r="N158" s="122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0"/>
      <c r="AE158" s="40"/>
      <c r="AF158" s="205"/>
      <c r="AG158" s="204">
        <f t="shared" si="31"/>
        <v>1488.09</v>
      </c>
    </row>
    <row r="159" spans="1:33" x14ac:dyDescent="0.2">
      <c r="A159" s="90"/>
      <c r="B159" s="262" t="s">
        <v>199</v>
      </c>
      <c r="C159" s="262"/>
      <c r="D159" s="262"/>
      <c r="E159" s="262" t="s">
        <v>474</v>
      </c>
      <c r="F159" s="262"/>
      <c r="G159" s="263"/>
      <c r="H159" s="264"/>
      <c r="I159" s="265"/>
      <c r="J159" s="265">
        <f>SUM(J160)</f>
        <v>38899.660000000003</v>
      </c>
      <c r="K159" s="266"/>
      <c r="L159" s="40"/>
      <c r="M159" s="45"/>
      <c r="N159" s="122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0"/>
      <c r="AE159" s="40"/>
      <c r="AF159" s="205"/>
      <c r="AG159" s="204"/>
    </row>
    <row r="160" spans="1:33" ht="28.5" x14ac:dyDescent="0.2">
      <c r="A160" s="90"/>
      <c r="B160" s="194" t="s">
        <v>475</v>
      </c>
      <c r="C160" s="195" t="s">
        <v>823</v>
      </c>
      <c r="D160" s="194" t="s">
        <v>36</v>
      </c>
      <c r="E160" s="194" t="s">
        <v>824</v>
      </c>
      <c r="F160" s="196" t="s">
        <v>37</v>
      </c>
      <c r="G160" s="198">
        <v>345.99</v>
      </c>
      <c r="H160" s="199">
        <v>93.06</v>
      </c>
      <c r="I160" s="267">
        <f t="shared" ref="I160" si="34">ROUND(H160*1.2081,2)</f>
        <v>112.43</v>
      </c>
      <c r="J160" s="267">
        <f t="shared" ref="J160" si="35">ROUND(G160*I160,2)</f>
        <v>38899.660000000003</v>
      </c>
      <c r="K160" s="268">
        <f>(J160/J600)</f>
        <v>7.1063730102796886E-3</v>
      </c>
      <c r="L160" s="40"/>
      <c r="M160" s="45"/>
      <c r="N160" s="122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0"/>
      <c r="AE160" s="40"/>
      <c r="AF160" s="205"/>
      <c r="AG160" s="204">
        <f t="shared" si="31"/>
        <v>38899.660000000003</v>
      </c>
    </row>
    <row r="161" spans="1:33" x14ac:dyDescent="0.2">
      <c r="A161" s="90"/>
      <c r="B161" s="262">
        <v>9</v>
      </c>
      <c r="C161" s="262"/>
      <c r="D161" s="262"/>
      <c r="E161" s="262" t="s">
        <v>476</v>
      </c>
      <c r="F161" s="262"/>
      <c r="G161" s="263"/>
      <c r="H161" s="264"/>
      <c r="I161" s="265"/>
      <c r="J161" s="265">
        <f>SUM(J162,J165,J168)</f>
        <v>208713.29</v>
      </c>
      <c r="K161" s="266"/>
      <c r="L161" s="40"/>
      <c r="M161" s="45"/>
      <c r="N161" s="122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0"/>
      <c r="AE161" s="40"/>
      <c r="AF161" s="206">
        <f>J161</f>
        <v>208713.29</v>
      </c>
      <c r="AG161" s="204"/>
    </row>
    <row r="162" spans="1:33" x14ac:dyDescent="0.2">
      <c r="A162" s="90"/>
      <c r="B162" s="262" t="s">
        <v>222</v>
      </c>
      <c r="C162" s="262"/>
      <c r="D162" s="262"/>
      <c r="E162" s="262" t="s">
        <v>133</v>
      </c>
      <c r="F162" s="262"/>
      <c r="G162" s="263"/>
      <c r="H162" s="264"/>
      <c r="I162" s="265"/>
      <c r="J162" s="265">
        <f>SUM(J163:J164)</f>
        <v>117324.63</v>
      </c>
      <c r="K162" s="266"/>
      <c r="L162" s="40"/>
      <c r="M162" s="45"/>
      <c r="N162" s="122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0"/>
      <c r="AE162" s="40"/>
      <c r="AF162" s="205"/>
      <c r="AG162" s="204"/>
    </row>
    <row r="163" spans="1:33" ht="28.5" x14ac:dyDescent="0.2">
      <c r="A163" s="90"/>
      <c r="B163" s="194" t="s">
        <v>477</v>
      </c>
      <c r="C163" s="195" t="s">
        <v>478</v>
      </c>
      <c r="D163" s="194" t="s">
        <v>36</v>
      </c>
      <c r="E163" s="194" t="s">
        <v>479</v>
      </c>
      <c r="F163" s="196" t="s">
        <v>37</v>
      </c>
      <c r="G163" s="198">
        <v>869.78</v>
      </c>
      <c r="H163" s="199">
        <v>85</v>
      </c>
      <c r="I163" s="267">
        <f t="shared" ref="I163:I164" si="36">ROUND(H163*1.2081,2)</f>
        <v>102.69</v>
      </c>
      <c r="J163" s="267">
        <f t="shared" ref="J163:J164" si="37">ROUND(G163*I163,2)</f>
        <v>89317.71</v>
      </c>
      <c r="K163" s="268">
        <f>(J163/J600)</f>
        <v>1.6316979728974192E-2</v>
      </c>
      <c r="L163" s="40"/>
      <c r="M163" s="45"/>
      <c r="N163" s="81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0"/>
      <c r="AE163" s="40"/>
      <c r="AF163" s="205"/>
      <c r="AG163" s="204">
        <f t="shared" si="31"/>
        <v>89317.71</v>
      </c>
    </row>
    <row r="164" spans="1:33" x14ac:dyDescent="0.2">
      <c r="A164" s="293" t="s">
        <v>1787</v>
      </c>
      <c r="B164" s="194" t="s">
        <v>480</v>
      </c>
      <c r="C164" s="195" t="s">
        <v>139</v>
      </c>
      <c r="D164" s="194" t="s">
        <v>140</v>
      </c>
      <c r="E164" s="194" t="s">
        <v>141</v>
      </c>
      <c r="F164" s="196" t="s">
        <v>37</v>
      </c>
      <c r="G164" s="198">
        <v>869.78</v>
      </c>
      <c r="H164" s="199">
        <v>26.65</v>
      </c>
      <c r="I164" s="267">
        <f t="shared" si="36"/>
        <v>32.200000000000003</v>
      </c>
      <c r="J164" s="267">
        <f t="shared" si="37"/>
        <v>28006.92</v>
      </c>
      <c r="K164" s="268">
        <f>(J164/J600)</f>
        <v>5.1164359891336421E-3</v>
      </c>
      <c r="L164" s="40"/>
      <c r="M164" s="45"/>
      <c r="N164" s="81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0"/>
      <c r="AE164" s="40"/>
      <c r="AF164" s="205"/>
      <c r="AG164" s="204">
        <f t="shared" si="31"/>
        <v>28006.92</v>
      </c>
    </row>
    <row r="165" spans="1:33" x14ac:dyDescent="0.2">
      <c r="A165" s="90"/>
      <c r="B165" s="262" t="s">
        <v>225</v>
      </c>
      <c r="C165" s="262"/>
      <c r="D165" s="262"/>
      <c r="E165" s="262" t="s">
        <v>481</v>
      </c>
      <c r="F165" s="262"/>
      <c r="G165" s="263"/>
      <c r="H165" s="264"/>
      <c r="I165" s="265"/>
      <c r="J165" s="265">
        <f>SUM(J166:J167)</f>
        <v>75478.450000000012</v>
      </c>
      <c r="K165" s="266"/>
      <c r="L165" s="40"/>
      <c r="M165" s="45"/>
      <c r="N165" s="81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0"/>
      <c r="AE165" s="40"/>
      <c r="AF165" s="205"/>
      <c r="AG165" s="204"/>
    </row>
    <row r="166" spans="1:33" x14ac:dyDescent="0.2">
      <c r="A166" s="293" t="s">
        <v>1787</v>
      </c>
      <c r="B166" s="194" t="s">
        <v>482</v>
      </c>
      <c r="C166" s="195" t="s">
        <v>228</v>
      </c>
      <c r="D166" s="194" t="s">
        <v>140</v>
      </c>
      <c r="E166" s="194" t="s">
        <v>229</v>
      </c>
      <c r="F166" s="196" t="s">
        <v>37</v>
      </c>
      <c r="G166" s="198">
        <v>730.06</v>
      </c>
      <c r="H166" s="199">
        <v>77.5</v>
      </c>
      <c r="I166" s="267">
        <f t="shared" ref="I166:I167" si="38">ROUND(H166*1.2081,2)</f>
        <v>93.63</v>
      </c>
      <c r="J166" s="267">
        <f t="shared" ref="J166:J167" si="39">ROUND(G166*I166,2)</f>
        <v>68355.520000000004</v>
      </c>
      <c r="K166" s="268">
        <f>(J166/J600)</f>
        <v>1.248750817954793E-2</v>
      </c>
      <c r="L166" s="40"/>
      <c r="M166" s="45"/>
      <c r="N166" s="81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0"/>
      <c r="AE166" s="40"/>
      <c r="AF166" s="205"/>
      <c r="AG166" s="204">
        <f t="shared" si="31"/>
        <v>68355.520000000004</v>
      </c>
    </row>
    <row r="167" spans="1:33" ht="28.5" x14ac:dyDescent="0.2">
      <c r="A167" s="293" t="s">
        <v>1787</v>
      </c>
      <c r="B167" s="194" t="s">
        <v>1156</v>
      </c>
      <c r="C167" s="195" t="s">
        <v>1157</v>
      </c>
      <c r="D167" s="194" t="s">
        <v>140</v>
      </c>
      <c r="E167" s="194" t="s">
        <v>1158</v>
      </c>
      <c r="F167" s="196" t="s">
        <v>37</v>
      </c>
      <c r="G167" s="198">
        <v>139.72</v>
      </c>
      <c r="H167" s="199">
        <v>42.2</v>
      </c>
      <c r="I167" s="267">
        <f t="shared" si="38"/>
        <v>50.98</v>
      </c>
      <c r="J167" s="267">
        <f t="shared" si="39"/>
        <v>7122.93</v>
      </c>
      <c r="K167" s="268">
        <f>(J167/J600)</f>
        <v>1.3012503838365553E-3</v>
      </c>
      <c r="L167" s="40"/>
      <c r="M167" s="45"/>
      <c r="N167" s="81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0"/>
      <c r="AE167" s="40"/>
      <c r="AF167" s="205"/>
      <c r="AG167" s="204">
        <f t="shared" si="31"/>
        <v>7122.93</v>
      </c>
    </row>
    <row r="168" spans="1:33" x14ac:dyDescent="0.2">
      <c r="A168" s="90"/>
      <c r="B168" s="262" t="s">
        <v>226</v>
      </c>
      <c r="C168" s="262"/>
      <c r="D168" s="262"/>
      <c r="E168" s="262" t="s">
        <v>484</v>
      </c>
      <c r="F168" s="262"/>
      <c r="G168" s="263"/>
      <c r="H168" s="264"/>
      <c r="I168" s="265"/>
      <c r="J168" s="265">
        <f>SUM(J169)</f>
        <v>15910.21</v>
      </c>
      <c r="K168" s="266"/>
      <c r="L168" s="40"/>
      <c r="M168" s="45"/>
      <c r="N168" s="81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0"/>
      <c r="AE168" s="40"/>
      <c r="AF168" s="205"/>
      <c r="AG168" s="204"/>
    </row>
    <row r="169" spans="1:33" x14ac:dyDescent="0.2">
      <c r="A169" s="293" t="s">
        <v>1787</v>
      </c>
      <c r="B169" s="194" t="s">
        <v>483</v>
      </c>
      <c r="C169" s="195" t="s">
        <v>230</v>
      </c>
      <c r="D169" s="194" t="s">
        <v>140</v>
      </c>
      <c r="E169" s="194" t="s">
        <v>231</v>
      </c>
      <c r="F169" s="196" t="s">
        <v>232</v>
      </c>
      <c r="G169" s="198">
        <v>647.80999999999995</v>
      </c>
      <c r="H169" s="199">
        <v>20.329999999999998</v>
      </c>
      <c r="I169" s="267">
        <f t="shared" ref="I169" si="40">ROUND(H169*1.2081,2)</f>
        <v>24.56</v>
      </c>
      <c r="J169" s="267">
        <f t="shared" ref="J169" si="41">ROUND(G169*I169,2)</f>
        <v>15910.21</v>
      </c>
      <c r="K169" s="268">
        <f>(J169/J600)</f>
        <v>2.9065520606576505E-3</v>
      </c>
      <c r="L169" s="40"/>
      <c r="M169" s="45"/>
      <c r="N169" s="81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0"/>
      <c r="AE169" s="40"/>
      <c r="AF169" s="205"/>
      <c r="AG169" s="204">
        <f t="shared" si="31"/>
        <v>15910.21</v>
      </c>
    </row>
    <row r="170" spans="1:33" x14ac:dyDescent="0.2">
      <c r="A170" s="90"/>
      <c r="B170" s="262">
        <v>10</v>
      </c>
      <c r="C170" s="262"/>
      <c r="D170" s="262"/>
      <c r="E170" s="262" t="s">
        <v>485</v>
      </c>
      <c r="F170" s="262"/>
      <c r="G170" s="263"/>
      <c r="H170" s="264"/>
      <c r="I170" s="265"/>
      <c r="J170" s="265">
        <f>SUM(J171)</f>
        <v>46862.51</v>
      </c>
      <c r="K170" s="266"/>
      <c r="L170" s="40"/>
      <c r="M170" s="45"/>
      <c r="N170" s="81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0"/>
      <c r="AE170" s="40"/>
      <c r="AF170" s="206">
        <f>J170</f>
        <v>46862.51</v>
      </c>
      <c r="AG170" s="204"/>
    </row>
    <row r="171" spans="1:33" x14ac:dyDescent="0.2">
      <c r="A171" s="90"/>
      <c r="B171" s="262" t="s">
        <v>227</v>
      </c>
      <c r="C171" s="262"/>
      <c r="D171" s="262"/>
      <c r="E171" s="262" t="s">
        <v>133</v>
      </c>
      <c r="F171" s="262"/>
      <c r="G171" s="263"/>
      <c r="H171" s="264"/>
      <c r="I171" s="265"/>
      <c r="J171" s="265">
        <f>SUM(J172)</f>
        <v>46862.51</v>
      </c>
      <c r="K171" s="266"/>
      <c r="L171" s="40"/>
      <c r="M171" s="45"/>
      <c r="N171" s="81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0"/>
      <c r="AE171" s="40"/>
      <c r="AF171" s="205"/>
      <c r="AG171" s="204"/>
    </row>
    <row r="172" spans="1:33" ht="28.5" x14ac:dyDescent="0.2">
      <c r="A172" s="90"/>
      <c r="B172" s="194" t="s">
        <v>770</v>
      </c>
      <c r="C172" s="195" t="s">
        <v>1109</v>
      </c>
      <c r="D172" s="194" t="s">
        <v>36</v>
      </c>
      <c r="E172" s="194" t="s">
        <v>1110</v>
      </c>
      <c r="F172" s="196" t="s">
        <v>55</v>
      </c>
      <c r="G172" s="198">
        <v>59.48</v>
      </c>
      <c r="H172" s="199">
        <v>652.16</v>
      </c>
      <c r="I172" s="267">
        <f t="shared" ref="I172" si="42">ROUND(H172*1.2081,2)</f>
        <v>787.87</v>
      </c>
      <c r="J172" s="267">
        <f t="shared" ref="J172" si="43">ROUND(G172*I172,2)</f>
        <v>46862.51</v>
      </c>
      <c r="K172" s="268">
        <f>(J172/J600)</f>
        <v>8.5610639336683655E-3</v>
      </c>
      <c r="L172" s="40"/>
      <c r="M172" s="45"/>
      <c r="N172" s="81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0"/>
      <c r="AE172" s="40"/>
      <c r="AF172" s="205"/>
      <c r="AG172" s="204">
        <f t="shared" si="31"/>
        <v>46862.51</v>
      </c>
    </row>
    <row r="173" spans="1:33" x14ac:dyDescent="0.2">
      <c r="A173" s="90"/>
      <c r="B173" s="262">
        <v>11</v>
      </c>
      <c r="C173" s="262"/>
      <c r="D173" s="262"/>
      <c r="E173" s="262" t="s">
        <v>486</v>
      </c>
      <c r="F173" s="262"/>
      <c r="G173" s="263"/>
      <c r="H173" s="264"/>
      <c r="I173" s="265"/>
      <c r="J173" s="265">
        <f>SUM(J174)</f>
        <v>83420.570000000007</v>
      </c>
      <c r="K173" s="266"/>
      <c r="L173" s="40"/>
      <c r="M173" s="45"/>
      <c r="N173" s="81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0"/>
      <c r="AE173" s="40"/>
      <c r="AF173" s="206">
        <f>J173</f>
        <v>83420.570000000007</v>
      </c>
      <c r="AG173" s="204"/>
    </row>
    <row r="174" spans="1:33" x14ac:dyDescent="0.2">
      <c r="A174" s="90"/>
      <c r="B174" s="262" t="s">
        <v>233</v>
      </c>
      <c r="C174" s="262"/>
      <c r="D174" s="262"/>
      <c r="E174" s="262" t="s">
        <v>826</v>
      </c>
      <c r="F174" s="262"/>
      <c r="G174" s="263"/>
      <c r="H174" s="264"/>
      <c r="I174" s="265"/>
      <c r="J174" s="265">
        <f>SUM(J175)</f>
        <v>83420.570000000007</v>
      </c>
      <c r="K174" s="266"/>
      <c r="L174" s="40"/>
      <c r="M174" s="45"/>
      <c r="N174" s="81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0"/>
      <c r="AE174" s="40"/>
      <c r="AF174" s="205"/>
      <c r="AG174" s="204"/>
    </row>
    <row r="175" spans="1:33" ht="28.5" x14ac:dyDescent="0.2">
      <c r="A175" s="90"/>
      <c r="B175" s="194" t="s">
        <v>825</v>
      </c>
      <c r="C175" s="195" t="s">
        <v>223</v>
      </c>
      <c r="D175" s="194" t="s">
        <v>36</v>
      </c>
      <c r="E175" s="194" t="s">
        <v>224</v>
      </c>
      <c r="F175" s="196" t="s">
        <v>37</v>
      </c>
      <c r="G175" s="198">
        <v>902.82</v>
      </c>
      <c r="H175" s="199">
        <v>76.48</v>
      </c>
      <c r="I175" s="267">
        <f t="shared" ref="I175" si="44">ROUND(H175*1.2081,2)</f>
        <v>92.4</v>
      </c>
      <c r="J175" s="267">
        <f t="shared" ref="J175" si="45">ROUND(G175*I175,2)</f>
        <v>83420.570000000007</v>
      </c>
      <c r="K175" s="268">
        <f>(J175/J600)</f>
        <v>1.523966243278598E-2</v>
      </c>
      <c r="L175" s="40"/>
      <c r="M175" s="45"/>
      <c r="N175" s="81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0"/>
      <c r="AE175" s="40"/>
      <c r="AF175" s="205"/>
      <c r="AG175" s="204">
        <f t="shared" si="31"/>
        <v>83420.570000000007</v>
      </c>
    </row>
    <row r="176" spans="1:33" ht="27.6" customHeight="1" x14ac:dyDescent="0.2">
      <c r="A176" s="90"/>
      <c r="B176" s="262">
        <v>12</v>
      </c>
      <c r="C176" s="262"/>
      <c r="D176" s="262"/>
      <c r="E176" s="262" t="s">
        <v>272</v>
      </c>
      <c r="F176" s="262"/>
      <c r="G176" s="263"/>
      <c r="H176" s="264"/>
      <c r="I176" s="265"/>
      <c r="J176" s="265">
        <f>SUM(J177,J183,J186)</f>
        <v>214574.24000000002</v>
      </c>
      <c r="K176" s="266"/>
      <c r="L176" s="40"/>
      <c r="M176" s="45"/>
      <c r="N176" s="81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0"/>
      <c r="AE176" s="40"/>
      <c r="AF176" s="206">
        <f>J176</f>
        <v>214574.24000000002</v>
      </c>
      <c r="AG176" s="204"/>
    </row>
    <row r="177" spans="1:33" x14ac:dyDescent="0.2">
      <c r="A177" s="90"/>
      <c r="B177" s="262" t="s">
        <v>234</v>
      </c>
      <c r="C177" s="262"/>
      <c r="D177" s="262"/>
      <c r="E177" s="262" t="s">
        <v>487</v>
      </c>
      <c r="F177" s="262"/>
      <c r="G177" s="263"/>
      <c r="H177" s="264"/>
      <c r="I177" s="265"/>
      <c r="J177" s="265">
        <f>SUM(J178:J182)</f>
        <v>159263.96</v>
      </c>
      <c r="K177" s="266"/>
      <c r="L177" s="40"/>
      <c r="M177" s="45"/>
      <c r="N177" s="81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0"/>
      <c r="AE177" s="40"/>
      <c r="AF177" s="205"/>
      <c r="AG177" s="204"/>
    </row>
    <row r="178" spans="1:33" x14ac:dyDescent="0.2">
      <c r="A178" s="90"/>
      <c r="B178" s="194" t="s">
        <v>827</v>
      </c>
      <c r="C178" s="195" t="s">
        <v>274</v>
      </c>
      <c r="D178" s="194" t="s">
        <v>36</v>
      </c>
      <c r="E178" s="194" t="s">
        <v>275</v>
      </c>
      <c r="F178" s="196" t="s">
        <v>37</v>
      </c>
      <c r="G178" s="198">
        <v>3475.97</v>
      </c>
      <c r="H178" s="199">
        <v>5.01</v>
      </c>
      <c r="I178" s="267">
        <f t="shared" ref="I178:I182" si="46">ROUND(H178*1.2081,2)</f>
        <v>6.05</v>
      </c>
      <c r="J178" s="267">
        <f t="shared" ref="J178:J182" si="47">ROUND(G178*I178,2)</f>
        <v>21029.62</v>
      </c>
      <c r="K178" s="268">
        <f>(J178/J600)</f>
        <v>3.8417899792552923E-3</v>
      </c>
      <c r="L178" s="40"/>
      <c r="M178" s="45"/>
      <c r="N178" s="122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0"/>
      <c r="AE178" s="40"/>
      <c r="AF178" s="205"/>
      <c r="AG178" s="204">
        <f t="shared" si="31"/>
        <v>21029.62</v>
      </c>
    </row>
    <row r="179" spans="1:33" x14ac:dyDescent="0.2">
      <c r="A179" s="90"/>
      <c r="B179" s="194" t="s">
        <v>828</v>
      </c>
      <c r="C179" s="195" t="s">
        <v>919</v>
      </c>
      <c r="D179" s="194" t="s">
        <v>36</v>
      </c>
      <c r="E179" s="194" t="s">
        <v>920</v>
      </c>
      <c r="F179" s="196" t="s">
        <v>37</v>
      </c>
      <c r="G179" s="198">
        <v>2317.1799999999998</v>
      </c>
      <c r="H179" s="199">
        <v>14.11</v>
      </c>
      <c r="I179" s="267">
        <f t="shared" si="46"/>
        <v>17.05</v>
      </c>
      <c r="J179" s="267">
        <f t="shared" si="47"/>
        <v>39507.919999999998</v>
      </c>
      <c r="K179" s="268">
        <f>(J179/J600)</f>
        <v>7.2174928104844381E-3</v>
      </c>
      <c r="L179" s="40"/>
      <c r="M179" s="45"/>
      <c r="N179" s="81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0"/>
      <c r="AE179" s="40"/>
      <c r="AF179" s="205"/>
      <c r="AG179" s="204">
        <f t="shared" si="31"/>
        <v>39507.919999999998</v>
      </c>
    </row>
    <row r="180" spans="1:33" x14ac:dyDescent="0.2">
      <c r="A180" s="90"/>
      <c r="B180" s="194" t="s">
        <v>829</v>
      </c>
      <c r="C180" s="195" t="s">
        <v>1111</v>
      </c>
      <c r="D180" s="194" t="s">
        <v>36</v>
      </c>
      <c r="E180" s="194" t="s">
        <v>1112</v>
      </c>
      <c r="F180" s="196" t="s">
        <v>37</v>
      </c>
      <c r="G180" s="198">
        <v>1158.79</v>
      </c>
      <c r="H180" s="199">
        <v>22.87</v>
      </c>
      <c r="I180" s="267">
        <f t="shared" si="46"/>
        <v>27.63</v>
      </c>
      <c r="J180" s="267">
        <f t="shared" si="47"/>
        <v>32017.37</v>
      </c>
      <c r="K180" s="268">
        <f>(J180/J600)</f>
        <v>5.8490838744641614E-3</v>
      </c>
      <c r="L180" s="40"/>
      <c r="M180" s="45"/>
      <c r="N180" s="81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0"/>
      <c r="AE180" s="40"/>
      <c r="AF180" s="205"/>
      <c r="AG180" s="204">
        <f t="shared" si="31"/>
        <v>32017.37</v>
      </c>
    </row>
    <row r="181" spans="1:33" x14ac:dyDescent="0.2">
      <c r="A181" s="90"/>
      <c r="B181" s="194" t="s">
        <v>830</v>
      </c>
      <c r="C181" s="195" t="s">
        <v>935</v>
      </c>
      <c r="D181" s="194" t="s">
        <v>36</v>
      </c>
      <c r="E181" s="194" t="s">
        <v>936</v>
      </c>
      <c r="F181" s="196" t="s">
        <v>37</v>
      </c>
      <c r="G181" s="198">
        <v>2317.1799999999998</v>
      </c>
      <c r="H181" s="199">
        <v>11.06</v>
      </c>
      <c r="I181" s="267">
        <f t="shared" si="46"/>
        <v>13.36</v>
      </c>
      <c r="J181" s="267">
        <f t="shared" si="47"/>
        <v>30957.52</v>
      </c>
      <c r="K181" s="268">
        <f>(J181/J600)</f>
        <v>5.6554654871840433E-3</v>
      </c>
      <c r="L181" s="40"/>
      <c r="M181" s="45"/>
      <c r="N181" s="81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0"/>
      <c r="AE181" s="40"/>
      <c r="AF181" s="205"/>
      <c r="AG181" s="204">
        <f t="shared" si="31"/>
        <v>30957.52</v>
      </c>
    </row>
    <row r="182" spans="1:33" x14ac:dyDescent="0.2">
      <c r="A182" s="90"/>
      <c r="B182" s="194" t="s">
        <v>1113</v>
      </c>
      <c r="C182" s="195" t="s">
        <v>937</v>
      </c>
      <c r="D182" s="194" t="s">
        <v>36</v>
      </c>
      <c r="E182" s="194" t="s">
        <v>938</v>
      </c>
      <c r="F182" s="196" t="s">
        <v>37</v>
      </c>
      <c r="G182" s="198">
        <v>1919.03</v>
      </c>
      <c r="H182" s="199">
        <v>15.42</v>
      </c>
      <c r="I182" s="267">
        <f t="shared" si="46"/>
        <v>18.63</v>
      </c>
      <c r="J182" s="267">
        <f t="shared" si="47"/>
        <v>35751.53</v>
      </c>
      <c r="K182" s="268">
        <f>(J182/J600)</f>
        <v>6.5312578019500571E-3</v>
      </c>
      <c r="L182" s="40"/>
      <c r="M182" s="45"/>
      <c r="N182" s="81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0"/>
      <c r="AE182" s="40"/>
      <c r="AF182" s="205"/>
      <c r="AG182" s="204">
        <f t="shared" si="31"/>
        <v>35751.53</v>
      </c>
    </row>
    <row r="183" spans="1:33" x14ac:dyDescent="0.2">
      <c r="A183" s="90"/>
      <c r="B183" s="262" t="s">
        <v>768</v>
      </c>
      <c r="C183" s="262"/>
      <c r="D183" s="262"/>
      <c r="E183" s="262" t="s">
        <v>488</v>
      </c>
      <c r="F183" s="262"/>
      <c r="G183" s="263"/>
      <c r="H183" s="264"/>
      <c r="I183" s="265"/>
      <c r="J183" s="265">
        <f>SUM(J184:J185)</f>
        <v>43877.05</v>
      </c>
      <c r="K183" s="266"/>
      <c r="L183" s="40"/>
      <c r="M183" s="45"/>
      <c r="N183" s="81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0"/>
      <c r="AE183" s="40"/>
      <c r="AF183" s="205"/>
      <c r="AG183" s="204"/>
    </row>
    <row r="184" spans="1:33" x14ac:dyDescent="0.2">
      <c r="A184" s="90"/>
      <c r="B184" s="194" t="s">
        <v>831</v>
      </c>
      <c r="C184" s="195" t="s">
        <v>921</v>
      </c>
      <c r="D184" s="194" t="s">
        <v>36</v>
      </c>
      <c r="E184" s="194" t="s">
        <v>922</v>
      </c>
      <c r="F184" s="196" t="s">
        <v>37</v>
      </c>
      <c r="G184" s="198">
        <v>902.82</v>
      </c>
      <c r="H184" s="199">
        <v>26.19</v>
      </c>
      <c r="I184" s="267">
        <f t="shared" ref="I184:I185" si="48">ROUND(H184*1.2081,2)</f>
        <v>31.64</v>
      </c>
      <c r="J184" s="267">
        <f t="shared" ref="J184:J185" si="49">ROUND(G184*I184,2)</f>
        <v>28565.22</v>
      </c>
      <c r="K184" s="268">
        <f>(J184/J600)</f>
        <v>5.218428861349985E-3</v>
      </c>
      <c r="L184" s="40"/>
      <c r="M184" s="45"/>
      <c r="N184" s="81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0"/>
      <c r="AE184" s="40"/>
      <c r="AF184" s="205"/>
      <c r="AG184" s="204">
        <f t="shared" si="31"/>
        <v>28565.22</v>
      </c>
    </row>
    <row r="185" spans="1:33" x14ac:dyDescent="0.2">
      <c r="A185" s="90"/>
      <c r="B185" s="194" t="s">
        <v>832</v>
      </c>
      <c r="C185" s="195" t="s">
        <v>939</v>
      </c>
      <c r="D185" s="194" t="s">
        <v>36</v>
      </c>
      <c r="E185" s="194" t="s">
        <v>940</v>
      </c>
      <c r="F185" s="196" t="s">
        <v>37</v>
      </c>
      <c r="G185" s="198">
        <v>902.82</v>
      </c>
      <c r="H185" s="199">
        <v>14.04</v>
      </c>
      <c r="I185" s="267">
        <f t="shared" si="48"/>
        <v>16.96</v>
      </c>
      <c r="J185" s="267">
        <f t="shared" si="49"/>
        <v>15311.83</v>
      </c>
      <c r="K185" s="268">
        <f>(J185/J600)</f>
        <v>2.7972371853633381E-3</v>
      </c>
      <c r="L185" s="40"/>
      <c r="M185" s="45"/>
      <c r="N185" s="81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0"/>
      <c r="AE185" s="40"/>
      <c r="AF185" s="205"/>
      <c r="AG185" s="204">
        <f t="shared" si="31"/>
        <v>15311.83</v>
      </c>
    </row>
    <row r="186" spans="1:33" x14ac:dyDescent="0.2">
      <c r="A186" s="90"/>
      <c r="B186" s="262" t="s">
        <v>1067</v>
      </c>
      <c r="C186" s="262"/>
      <c r="D186" s="262"/>
      <c r="E186" s="262" t="s">
        <v>237</v>
      </c>
      <c r="F186" s="262"/>
      <c r="G186" s="263"/>
      <c r="H186" s="264"/>
      <c r="I186" s="265"/>
      <c r="J186" s="265">
        <f>SUM(J187:J188)</f>
        <v>11433.23</v>
      </c>
      <c r="K186" s="266"/>
      <c r="L186" s="40"/>
      <c r="M186" s="45"/>
      <c r="N186" s="81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0"/>
      <c r="AE186" s="40"/>
      <c r="AF186" s="205"/>
      <c r="AG186" s="204"/>
    </row>
    <row r="187" spans="1:33" ht="27.6" customHeight="1" x14ac:dyDescent="0.2">
      <c r="A187" s="90"/>
      <c r="B187" s="194" t="s">
        <v>1068</v>
      </c>
      <c r="C187" s="195" t="s">
        <v>1069</v>
      </c>
      <c r="D187" s="194" t="s">
        <v>36</v>
      </c>
      <c r="E187" s="194" t="s">
        <v>1070</v>
      </c>
      <c r="F187" s="196" t="s">
        <v>37</v>
      </c>
      <c r="G187" s="198">
        <v>190.84</v>
      </c>
      <c r="H187" s="199">
        <v>28.94</v>
      </c>
      <c r="I187" s="267">
        <f t="shared" ref="I187:I188" si="50">ROUND(H187*1.2081,2)</f>
        <v>34.96</v>
      </c>
      <c r="J187" s="267">
        <f t="shared" ref="J187:J188" si="51">ROUND(G187*I187,2)</f>
        <v>6671.77</v>
      </c>
      <c r="K187" s="268">
        <f>(J187/J600)</f>
        <v>1.2188303511854273E-3</v>
      </c>
      <c r="L187" s="40"/>
      <c r="M187" s="45"/>
      <c r="N187" s="81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0"/>
      <c r="AE187" s="40"/>
      <c r="AF187" s="205"/>
      <c r="AG187" s="204">
        <f t="shared" si="31"/>
        <v>6671.77</v>
      </c>
    </row>
    <row r="188" spans="1:33" ht="28.5" x14ac:dyDescent="0.2">
      <c r="A188" s="90"/>
      <c r="B188" s="194" t="s">
        <v>1071</v>
      </c>
      <c r="C188" s="195" t="s">
        <v>1072</v>
      </c>
      <c r="D188" s="194" t="s">
        <v>36</v>
      </c>
      <c r="E188" s="194" t="s">
        <v>1073</v>
      </c>
      <c r="F188" s="196" t="s">
        <v>37</v>
      </c>
      <c r="G188" s="198">
        <v>190.84</v>
      </c>
      <c r="H188" s="199">
        <v>20.65</v>
      </c>
      <c r="I188" s="267">
        <f t="shared" si="50"/>
        <v>24.95</v>
      </c>
      <c r="J188" s="267">
        <f t="shared" si="51"/>
        <v>4761.46</v>
      </c>
      <c r="K188" s="268">
        <f>(J188/J600)</f>
        <v>8.69845927535776E-4</v>
      </c>
      <c r="L188" s="40"/>
      <c r="M188" s="45"/>
      <c r="N188" s="81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0"/>
      <c r="AE188" s="40"/>
      <c r="AF188" s="205"/>
      <c r="AG188" s="204">
        <f t="shared" si="31"/>
        <v>4761.46</v>
      </c>
    </row>
    <row r="189" spans="1:33" x14ac:dyDescent="0.2">
      <c r="A189" s="90"/>
      <c r="B189" s="262">
        <v>13</v>
      </c>
      <c r="C189" s="262"/>
      <c r="D189" s="262"/>
      <c r="E189" s="262" t="s">
        <v>489</v>
      </c>
      <c r="F189" s="262"/>
      <c r="G189" s="263"/>
      <c r="H189" s="264"/>
      <c r="I189" s="265"/>
      <c r="J189" s="265">
        <f>SUM(J190:J191)</f>
        <v>46667.33</v>
      </c>
      <c r="K189" s="266"/>
      <c r="L189" s="40"/>
      <c r="M189" s="45"/>
      <c r="N189" s="122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0"/>
      <c r="AE189" s="40"/>
      <c r="AF189" s="206">
        <f>J189</f>
        <v>46667.33</v>
      </c>
      <c r="AG189" s="204"/>
    </row>
    <row r="190" spans="1:33" x14ac:dyDescent="0.2">
      <c r="A190" s="293" t="s">
        <v>1787</v>
      </c>
      <c r="B190" s="194" t="s">
        <v>238</v>
      </c>
      <c r="C190" s="195" t="s">
        <v>235</v>
      </c>
      <c r="D190" s="194" t="s">
        <v>140</v>
      </c>
      <c r="E190" s="194" t="s">
        <v>236</v>
      </c>
      <c r="F190" s="196" t="s">
        <v>37</v>
      </c>
      <c r="G190" s="198">
        <v>30.1</v>
      </c>
      <c r="H190" s="199">
        <v>670.35</v>
      </c>
      <c r="I190" s="267">
        <f t="shared" ref="I190:I191" si="52">ROUND(H190*1.2081,2)</f>
        <v>809.85</v>
      </c>
      <c r="J190" s="267">
        <f t="shared" ref="J190:J191" si="53">ROUND(G190*I190,2)</f>
        <v>24376.49</v>
      </c>
      <c r="K190" s="268">
        <f>(J190/J600)</f>
        <v>4.4532119463602691E-3</v>
      </c>
      <c r="L190" s="40"/>
      <c r="M190" s="45"/>
      <c r="N190" s="122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0"/>
      <c r="AE190" s="40"/>
      <c r="AF190" s="205"/>
      <c r="AG190" s="204">
        <f t="shared" si="31"/>
        <v>24376.49</v>
      </c>
    </row>
    <row r="191" spans="1:33" ht="28.5" x14ac:dyDescent="0.2">
      <c r="A191" s="90"/>
      <c r="B191" s="194" t="s">
        <v>1232</v>
      </c>
      <c r="C191" s="195" t="s">
        <v>1233</v>
      </c>
      <c r="D191" s="194" t="s">
        <v>36</v>
      </c>
      <c r="E191" s="194" t="s">
        <v>1234</v>
      </c>
      <c r="F191" s="196" t="s">
        <v>51</v>
      </c>
      <c r="G191" s="198">
        <v>129.5</v>
      </c>
      <c r="H191" s="199">
        <v>142.47999999999999</v>
      </c>
      <c r="I191" s="267">
        <f t="shared" si="52"/>
        <v>172.13</v>
      </c>
      <c r="J191" s="267">
        <f t="shared" si="53"/>
        <v>22290.84</v>
      </c>
      <c r="K191" s="268">
        <f>(J191/J600)</f>
        <v>4.0721955860915718E-3</v>
      </c>
      <c r="L191" s="40"/>
      <c r="M191" s="45"/>
      <c r="N191" s="122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0"/>
      <c r="AE191" s="40"/>
      <c r="AF191" s="205"/>
      <c r="AG191" s="204">
        <f t="shared" si="31"/>
        <v>22290.84</v>
      </c>
    </row>
    <row r="192" spans="1:33" x14ac:dyDescent="0.2">
      <c r="A192" s="90"/>
      <c r="B192" s="262">
        <v>14</v>
      </c>
      <c r="C192" s="262"/>
      <c r="D192" s="262"/>
      <c r="E192" s="262" t="s">
        <v>490</v>
      </c>
      <c r="F192" s="262"/>
      <c r="G192" s="263"/>
      <c r="H192" s="264"/>
      <c r="I192" s="265"/>
      <c r="J192" s="265">
        <f>SUM(J193,J195,J204)</f>
        <v>116536.88999999998</v>
      </c>
      <c r="K192" s="266"/>
      <c r="L192" s="40"/>
      <c r="M192" s="45"/>
      <c r="N192" s="122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0"/>
      <c r="AE192" s="40"/>
      <c r="AF192" s="206">
        <f>J192</f>
        <v>116536.88999999998</v>
      </c>
      <c r="AG192" s="204"/>
    </row>
    <row r="193" spans="1:33" x14ac:dyDescent="0.2">
      <c r="A193" s="90"/>
      <c r="B193" s="262" t="s">
        <v>243</v>
      </c>
      <c r="C193" s="262"/>
      <c r="D193" s="262"/>
      <c r="E193" s="262" t="s">
        <v>491</v>
      </c>
      <c r="F193" s="262"/>
      <c r="G193" s="263"/>
      <c r="H193" s="264"/>
      <c r="I193" s="265"/>
      <c r="J193" s="265">
        <f>SUM(J194)</f>
        <v>923.44</v>
      </c>
      <c r="K193" s="266"/>
      <c r="L193" s="40"/>
      <c r="M193" s="45"/>
      <c r="N193" s="122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0"/>
      <c r="AE193" s="40"/>
      <c r="AF193" s="205"/>
      <c r="AG193" s="204"/>
    </row>
    <row r="194" spans="1:33" ht="28.5" x14ac:dyDescent="0.2">
      <c r="A194" s="90"/>
      <c r="B194" s="194" t="s">
        <v>833</v>
      </c>
      <c r="C194" s="195" t="s">
        <v>246</v>
      </c>
      <c r="D194" s="194" t="s">
        <v>36</v>
      </c>
      <c r="E194" s="194" t="s">
        <v>834</v>
      </c>
      <c r="F194" s="196" t="s">
        <v>40</v>
      </c>
      <c r="G194" s="198">
        <v>7</v>
      </c>
      <c r="H194" s="199">
        <v>109.2</v>
      </c>
      <c r="I194" s="267">
        <f t="shared" ref="I194" si="54">ROUND(H194*1.2081,2)</f>
        <v>131.91999999999999</v>
      </c>
      <c r="J194" s="267">
        <f t="shared" ref="J194" si="55">ROUND(G194*I194,2)</f>
        <v>923.44</v>
      </c>
      <c r="K194" s="268">
        <f>(J194/J600)</f>
        <v>1.6869836632537856E-4</v>
      </c>
      <c r="L194" s="40"/>
      <c r="M194" s="45"/>
      <c r="N194" s="122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0"/>
      <c r="AE194" s="40"/>
      <c r="AF194" s="205"/>
      <c r="AG194" s="204">
        <f t="shared" si="31"/>
        <v>923.44</v>
      </c>
    </row>
    <row r="195" spans="1:33" x14ac:dyDescent="0.2">
      <c r="A195" s="90"/>
      <c r="B195" s="262" t="s">
        <v>757</v>
      </c>
      <c r="C195" s="262"/>
      <c r="D195" s="262"/>
      <c r="E195" s="262" t="s">
        <v>497</v>
      </c>
      <c r="F195" s="262"/>
      <c r="G195" s="263"/>
      <c r="H195" s="264"/>
      <c r="I195" s="265"/>
      <c r="J195" s="265">
        <f>SUM(J196:J203)</f>
        <v>38345.159999999996</v>
      </c>
      <c r="K195" s="266"/>
      <c r="L195" s="40"/>
      <c r="M195" s="45"/>
      <c r="N195" s="122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0"/>
      <c r="AE195" s="40"/>
      <c r="AF195" s="205"/>
      <c r="AG195" s="204"/>
    </row>
    <row r="196" spans="1:33" ht="28.5" x14ac:dyDescent="0.2">
      <c r="A196" s="90"/>
      <c r="B196" s="194" t="s">
        <v>835</v>
      </c>
      <c r="C196" s="195" t="s">
        <v>244</v>
      </c>
      <c r="D196" s="194" t="s">
        <v>36</v>
      </c>
      <c r="E196" s="194" t="s">
        <v>245</v>
      </c>
      <c r="F196" s="196" t="s">
        <v>40</v>
      </c>
      <c r="G196" s="198">
        <v>20</v>
      </c>
      <c r="H196" s="199">
        <v>523.32000000000005</v>
      </c>
      <c r="I196" s="267">
        <f t="shared" ref="I196:I203" si="56">ROUND(H196*1.2081,2)</f>
        <v>632.22</v>
      </c>
      <c r="J196" s="267">
        <f t="shared" ref="J196:J203" si="57">ROUND(G196*I196,2)</f>
        <v>12644.4</v>
      </c>
      <c r="K196" s="268">
        <f>(J196/J600)</f>
        <v>2.3099385159453959E-3</v>
      </c>
      <c r="L196" s="40"/>
      <c r="M196" s="45"/>
      <c r="N196" s="122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0"/>
      <c r="AE196" s="40"/>
      <c r="AF196" s="205"/>
      <c r="AG196" s="204">
        <f t="shared" si="31"/>
        <v>12644.4</v>
      </c>
    </row>
    <row r="197" spans="1:33" x14ac:dyDescent="0.2">
      <c r="A197" s="293" t="s">
        <v>1787</v>
      </c>
      <c r="B197" s="194" t="s">
        <v>836</v>
      </c>
      <c r="C197" s="195" t="s">
        <v>729</v>
      </c>
      <c r="D197" s="194" t="s">
        <v>1469</v>
      </c>
      <c r="E197" s="194" t="s">
        <v>837</v>
      </c>
      <c r="F197" s="196" t="s">
        <v>162</v>
      </c>
      <c r="G197" s="198">
        <v>1</v>
      </c>
      <c r="H197" s="199">
        <v>1063.79</v>
      </c>
      <c r="I197" s="267">
        <f t="shared" si="56"/>
        <v>1285.1600000000001</v>
      </c>
      <c r="J197" s="267">
        <f t="shared" si="57"/>
        <v>1285.1600000000001</v>
      </c>
      <c r="K197" s="268">
        <f>(J197/J600)</f>
        <v>2.3477907873464818E-4</v>
      </c>
      <c r="L197" s="40"/>
      <c r="M197" s="45"/>
      <c r="N197" s="122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0"/>
      <c r="AE197" s="40"/>
      <c r="AF197" s="205"/>
      <c r="AG197" s="204">
        <f t="shared" si="31"/>
        <v>1285.1600000000001</v>
      </c>
    </row>
    <row r="198" spans="1:33" ht="42.75" x14ac:dyDescent="0.2">
      <c r="A198" s="90"/>
      <c r="B198" s="194" t="s">
        <v>838</v>
      </c>
      <c r="C198" s="195" t="s">
        <v>730</v>
      </c>
      <c r="D198" s="194" t="s">
        <v>36</v>
      </c>
      <c r="E198" s="194" t="s">
        <v>731</v>
      </c>
      <c r="F198" s="196" t="s">
        <v>40</v>
      </c>
      <c r="G198" s="198">
        <v>30</v>
      </c>
      <c r="H198" s="199">
        <v>422.11</v>
      </c>
      <c r="I198" s="267">
        <f t="shared" si="56"/>
        <v>509.95</v>
      </c>
      <c r="J198" s="267">
        <f t="shared" si="57"/>
        <v>15298.5</v>
      </c>
      <c r="K198" s="268">
        <f>(J198/J600)</f>
        <v>2.7948019982119072E-3</v>
      </c>
      <c r="L198" s="40"/>
      <c r="M198" s="45"/>
      <c r="N198" s="122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0"/>
      <c r="AE198" s="40"/>
      <c r="AF198" s="205"/>
      <c r="AG198" s="204">
        <f t="shared" si="31"/>
        <v>15298.5</v>
      </c>
    </row>
    <row r="199" spans="1:33" ht="42.75" x14ac:dyDescent="0.2">
      <c r="A199" s="90"/>
      <c r="B199" s="194" t="s">
        <v>839</v>
      </c>
      <c r="C199" s="195" t="s">
        <v>247</v>
      </c>
      <c r="D199" s="194" t="s">
        <v>36</v>
      </c>
      <c r="E199" s="194" t="s">
        <v>248</v>
      </c>
      <c r="F199" s="196" t="s">
        <v>40</v>
      </c>
      <c r="G199" s="198">
        <v>2</v>
      </c>
      <c r="H199" s="199">
        <v>871.26</v>
      </c>
      <c r="I199" s="267">
        <f t="shared" si="56"/>
        <v>1052.57</v>
      </c>
      <c r="J199" s="267">
        <f t="shared" si="57"/>
        <v>2105.14</v>
      </c>
      <c r="K199" s="268">
        <f>(J199/J600)</f>
        <v>3.8457688521853869E-4</v>
      </c>
      <c r="L199" s="40"/>
      <c r="M199" s="45"/>
      <c r="N199" s="81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0"/>
      <c r="AE199" s="40"/>
      <c r="AF199" s="205"/>
      <c r="AG199" s="204">
        <f t="shared" si="31"/>
        <v>2105.14</v>
      </c>
    </row>
    <row r="200" spans="1:33" x14ac:dyDescent="0.2">
      <c r="A200" s="90"/>
      <c r="B200" s="194" t="s">
        <v>840</v>
      </c>
      <c r="C200" s="195" t="s">
        <v>1286</v>
      </c>
      <c r="D200" s="194" t="s">
        <v>36</v>
      </c>
      <c r="E200" s="194" t="s">
        <v>1287</v>
      </c>
      <c r="F200" s="196" t="s">
        <v>40</v>
      </c>
      <c r="G200" s="198">
        <v>3</v>
      </c>
      <c r="H200" s="199">
        <v>739.79</v>
      </c>
      <c r="I200" s="267">
        <f t="shared" si="56"/>
        <v>893.74</v>
      </c>
      <c r="J200" s="267">
        <f t="shared" si="57"/>
        <v>2681.22</v>
      </c>
      <c r="K200" s="268">
        <f>(J200/J600)</f>
        <v>4.8981789153483871E-4</v>
      </c>
      <c r="L200" s="40"/>
      <c r="M200" s="45"/>
      <c r="N200" s="81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0"/>
      <c r="AE200" s="40"/>
      <c r="AF200" s="205"/>
      <c r="AG200" s="204">
        <f t="shared" si="31"/>
        <v>2681.22</v>
      </c>
    </row>
    <row r="201" spans="1:33" ht="28.5" x14ac:dyDescent="0.2">
      <c r="A201" s="293" t="s">
        <v>1787</v>
      </c>
      <c r="B201" s="194" t="s">
        <v>841</v>
      </c>
      <c r="C201" s="195" t="s">
        <v>498</v>
      </c>
      <c r="D201" s="194" t="s">
        <v>1492</v>
      </c>
      <c r="E201" s="194" t="s">
        <v>663</v>
      </c>
      <c r="F201" s="196" t="s">
        <v>499</v>
      </c>
      <c r="G201" s="198">
        <v>1</v>
      </c>
      <c r="H201" s="199">
        <v>553.70000000000005</v>
      </c>
      <c r="I201" s="267">
        <f t="shared" si="56"/>
        <v>668.92</v>
      </c>
      <c r="J201" s="267">
        <f t="shared" si="57"/>
        <v>668.92</v>
      </c>
      <c r="K201" s="268">
        <f>(J201/J600)</f>
        <v>1.2220145456377481E-4</v>
      </c>
      <c r="L201" s="40"/>
      <c r="M201" s="45"/>
      <c r="N201" s="81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0"/>
      <c r="AE201" s="40"/>
      <c r="AF201" s="205"/>
      <c r="AG201" s="204">
        <f t="shared" si="31"/>
        <v>668.92</v>
      </c>
    </row>
    <row r="202" spans="1:33" ht="28.5" x14ac:dyDescent="0.2">
      <c r="A202" s="90"/>
      <c r="B202" s="194" t="s">
        <v>842</v>
      </c>
      <c r="C202" s="195" t="s">
        <v>777</v>
      </c>
      <c r="D202" s="194" t="s">
        <v>36</v>
      </c>
      <c r="E202" s="194" t="s">
        <v>778</v>
      </c>
      <c r="F202" s="196" t="s">
        <v>40</v>
      </c>
      <c r="G202" s="198">
        <v>12</v>
      </c>
      <c r="H202" s="199">
        <v>146.63999999999999</v>
      </c>
      <c r="I202" s="267">
        <f t="shared" si="56"/>
        <v>177.16</v>
      </c>
      <c r="J202" s="267">
        <f t="shared" si="57"/>
        <v>2125.92</v>
      </c>
      <c r="K202" s="268">
        <f>(J202/J600)</f>
        <v>3.8837307344109936E-4</v>
      </c>
      <c r="L202" s="40"/>
      <c r="M202" s="45"/>
      <c r="N202" s="122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0"/>
      <c r="AE202" s="40"/>
      <c r="AF202" s="205"/>
      <c r="AG202" s="204">
        <f t="shared" si="31"/>
        <v>2125.92</v>
      </c>
    </row>
    <row r="203" spans="1:33" x14ac:dyDescent="0.2">
      <c r="A203" s="293" t="s">
        <v>1787</v>
      </c>
      <c r="B203" s="194" t="s">
        <v>1288</v>
      </c>
      <c r="C203" s="195" t="s">
        <v>779</v>
      </c>
      <c r="D203" s="194" t="s">
        <v>1469</v>
      </c>
      <c r="E203" s="194" t="s">
        <v>780</v>
      </c>
      <c r="F203" s="196" t="s">
        <v>162</v>
      </c>
      <c r="G203" s="198">
        <v>10</v>
      </c>
      <c r="H203" s="199">
        <v>127.13</v>
      </c>
      <c r="I203" s="267">
        <f t="shared" si="56"/>
        <v>153.59</v>
      </c>
      <c r="J203" s="267">
        <f t="shared" si="57"/>
        <v>1535.9</v>
      </c>
      <c r="K203" s="268">
        <f>(J203/J600)</f>
        <v>2.8058544230177265E-4</v>
      </c>
      <c r="L203" s="40"/>
      <c r="M203" s="45"/>
      <c r="N203" s="122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0"/>
      <c r="AE203" s="40"/>
      <c r="AF203" s="205"/>
      <c r="AG203" s="204">
        <f t="shared" si="31"/>
        <v>1535.9</v>
      </c>
    </row>
    <row r="204" spans="1:33" x14ac:dyDescent="0.2">
      <c r="A204" s="90"/>
      <c r="B204" s="262" t="s">
        <v>843</v>
      </c>
      <c r="C204" s="262"/>
      <c r="D204" s="262"/>
      <c r="E204" s="262" t="s">
        <v>732</v>
      </c>
      <c r="F204" s="262"/>
      <c r="G204" s="263"/>
      <c r="H204" s="264"/>
      <c r="I204" s="265"/>
      <c r="J204" s="265">
        <f>SUM(J205:J219)</f>
        <v>77268.289999999979</v>
      </c>
      <c r="K204" s="266"/>
      <c r="L204" s="40"/>
      <c r="M204" s="45"/>
      <c r="N204" s="122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0"/>
      <c r="AE204" s="40"/>
      <c r="AF204" s="205"/>
      <c r="AG204" s="204"/>
    </row>
    <row r="205" spans="1:33" x14ac:dyDescent="0.2">
      <c r="A205" s="293" t="s">
        <v>1787</v>
      </c>
      <c r="B205" s="194" t="s">
        <v>844</v>
      </c>
      <c r="C205" s="195" t="s">
        <v>733</v>
      </c>
      <c r="D205" s="194" t="s">
        <v>1469</v>
      </c>
      <c r="E205" s="194" t="s">
        <v>734</v>
      </c>
      <c r="F205" s="196" t="s">
        <v>37</v>
      </c>
      <c r="G205" s="198">
        <v>5.85</v>
      </c>
      <c r="H205" s="199">
        <v>1577.15</v>
      </c>
      <c r="I205" s="267">
        <f t="shared" ref="I205:I219" si="58">ROUND(H205*1.2081,2)</f>
        <v>1905.35</v>
      </c>
      <c r="J205" s="267">
        <f t="shared" ref="J205:J219" si="59">ROUND(G205*I205,2)</f>
        <v>11146.3</v>
      </c>
      <c r="K205" s="268">
        <f>(J205/J600)</f>
        <v>2.036258555588416E-3</v>
      </c>
      <c r="L205" s="40"/>
      <c r="M205" s="45"/>
      <c r="N205" s="122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0"/>
      <c r="AE205" s="40"/>
      <c r="AF205" s="205"/>
      <c r="AG205" s="204">
        <f t="shared" si="31"/>
        <v>11146.3</v>
      </c>
    </row>
    <row r="206" spans="1:33" x14ac:dyDescent="0.2">
      <c r="A206" s="293" t="s">
        <v>1787</v>
      </c>
      <c r="B206" s="194" t="s">
        <v>845</v>
      </c>
      <c r="C206" s="195" t="s">
        <v>735</v>
      </c>
      <c r="D206" s="194" t="s">
        <v>140</v>
      </c>
      <c r="E206" s="194" t="s">
        <v>736</v>
      </c>
      <c r="F206" s="196" t="s">
        <v>162</v>
      </c>
      <c r="G206" s="198">
        <v>2</v>
      </c>
      <c r="H206" s="199">
        <v>2425.92</v>
      </c>
      <c r="I206" s="267">
        <f t="shared" si="58"/>
        <v>2930.75</v>
      </c>
      <c r="J206" s="267">
        <f t="shared" si="59"/>
        <v>5861.5</v>
      </c>
      <c r="K206" s="268">
        <f>(J206/J600)</f>
        <v>1.0708064132116937E-3</v>
      </c>
      <c r="L206" s="40"/>
      <c r="M206" s="45"/>
      <c r="N206" s="81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0"/>
      <c r="AE206" s="40"/>
      <c r="AF206" s="205"/>
      <c r="AG206" s="204">
        <f t="shared" si="31"/>
        <v>5861.5</v>
      </c>
    </row>
    <row r="207" spans="1:33" ht="28.5" x14ac:dyDescent="0.2">
      <c r="A207" s="90"/>
      <c r="B207" s="194" t="s">
        <v>846</v>
      </c>
      <c r="C207" s="195" t="s">
        <v>847</v>
      </c>
      <c r="D207" s="194" t="s">
        <v>36</v>
      </c>
      <c r="E207" s="194" t="s">
        <v>848</v>
      </c>
      <c r="F207" s="196" t="s">
        <v>40</v>
      </c>
      <c r="G207" s="198">
        <v>12</v>
      </c>
      <c r="H207" s="199">
        <v>202.22</v>
      </c>
      <c r="I207" s="267">
        <f t="shared" si="58"/>
        <v>244.3</v>
      </c>
      <c r="J207" s="267">
        <f t="shared" si="59"/>
        <v>2931.6</v>
      </c>
      <c r="K207" s="268">
        <f>(J207/J600)</f>
        <v>5.355584886072509E-4</v>
      </c>
      <c r="L207" s="40"/>
      <c r="M207" s="45"/>
      <c r="N207" s="81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0"/>
      <c r="AE207" s="40"/>
      <c r="AF207" s="205"/>
      <c r="AG207" s="204">
        <f t="shared" si="31"/>
        <v>2931.6</v>
      </c>
    </row>
    <row r="208" spans="1:33" ht="28.5" x14ac:dyDescent="0.2">
      <c r="A208" s="90"/>
      <c r="B208" s="194" t="s">
        <v>849</v>
      </c>
      <c r="C208" s="195" t="s">
        <v>157</v>
      </c>
      <c r="D208" s="194" t="s">
        <v>36</v>
      </c>
      <c r="E208" s="194" t="s">
        <v>850</v>
      </c>
      <c r="F208" s="196" t="s">
        <v>40</v>
      </c>
      <c r="G208" s="198">
        <v>7</v>
      </c>
      <c r="H208" s="199">
        <v>48.95</v>
      </c>
      <c r="I208" s="267">
        <f t="shared" si="58"/>
        <v>59.14</v>
      </c>
      <c r="J208" s="267">
        <f t="shared" si="59"/>
        <v>413.98</v>
      </c>
      <c r="K208" s="268">
        <f>(J208/J600)</f>
        <v>7.5627815225006736E-5</v>
      </c>
      <c r="L208" s="40"/>
      <c r="M208" s="45"/>
      <c r="N208" s="122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0"/>
      <c r="AE208" s="40"/>
      <c r="AF208" s="205"/>
      <c r="AG208" s="204">
        <f t="shared" si="31"/>
        <v>413.98</v>
      </c>
    </row>
    <row r="209" spans="1:33" x14ac:dyDescent="0.2">
      <c r="A209" s="293" t="s">
        <v>1787</v>
      </c>
      <c r="B209" s="194" t="s">
        <v>851</v>
      </c>
      <c r="C209" s="195" t="s">
        <v>494</v>
      </c>
      <c r="D209" s="194" t="s">
        <v>1469</v>
      </c>
      <c r="E209" s="194" t="s">
        <v>662</v>
      </c>
      <c r="F209" s="196" t="s">
        <v>162</v>
      </c>
      <c r="G209" s="198">
        <v>3</v>
      </c>
      <c r="H209" s="199">
        <v>361.01</v>
      </c>
      <c r="I209" s="267">
        <f t="shared" si="58"/>
        <v>436.14</v>
      </c>
      <c r="J209" s="267">
        <f t="shared" si="59"/>
        <v>1308.42</v>
      </c>
      <c r="K209" s="268">
        <f>(J209/J600)</f>
        <v>2.3902832503189359E-4</v>
      </c>
      <c r="L209" s="40"/>
      <c r="M209" s="45"/>
      <c r="N209" s="122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0"/>
      <c r="AE209" s="40"/>
      <c r="AF209" s="205"/>
      <c r="AG209" s="204">
        <f t="shared" si="31"/>
        <v>1308.42</v>
      </c>
    </row>
    <row r="210" spans="1:33" x14ac:dyDescent="0.2">
      <c r="A210" s="293" t="s">
        <v>1787</v>
      </c>
      <c r="B210" s="194" t="s">
        <v>852</v>
      </c>
      <c r="C210" s="195" t="s">
        <v>737</v>
      </c>
      <c r="D210" s="194" t="s">
        <v>1469</v>
      </c>
      <c r="E210" s="194" t="s">
        <v>738</v>
      </c>
      <c r="F210" s="196" t="s">
        <v>40</v>
      </c>
      <c r="G210" s="198">
        <v>12</v>
      </c>
      <c r="H210" s="199">
        <v>369.52</v>
      </c>
      <c r="I210" s="267">
        <f t="shared" si="58"/>
        <v>446.42</v>
      </c>
      <c r="J210" s="267">
        <f t="shared" si="59"/>
        <v>5357.04</v>
      </c>
      <c r="K210" s="268">
        <f>(J210/J600)</f>
        <v>9.786492856489928E-4</v>
      </c>
      <c r="L210" s="40"/>
      <c r="M210" s="45"/>
      <c r="N210" s="122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0"/>
      <c r="AE210" s="40"/>
      <c r="AF210" s="205"/>
      <c r="AG210" s="204">
        <f t="shared" si="31"/>
        <v>5357.04</v>
      </c>
    </row>
    <row r="211" spans="1:33" x14ac:dyDescent="0.2">
      <c r="A211" s="293" t="s">
        <v>1787</v>
      </c>
      <c r="B211" s="194" t="s">
        <v>853</v>
      </c>
      <c r="C211" s="195" t="s">
        <v>249</v>
      </c>
      <c r="D211" s="194" t="s">
        <v>140</v>
      </c>
      <c r="E211" s="194" t="s">
        <v>250</v>
      </c>
      <c r="F211" s="196" t="s">
        <v>162</v>
      </c>
      <c r="G211" s="198">
        <v>53</v>
      </c>
      <c r="H211" s="199">
        <v>273.5</v>
      </c>
      <c r="I211" s="267">
        <f t="shared" si="58"/>
        <v>330.42</v>
      </c>
      <c r="J211" s="267">
        <f t="shared" si="59"/>
        <v>17512.259999999998</v>
      </c>
      <c r="K211" s="268">
        <f>(J211/J600)</f>
        <v>3.1992220963628104E-3</v>
      </c>
      <c r="L211" s="40"/>
      <c r="M211" s="45"/>
      <c r="N211" s="122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0"/>
      <c r="AE211" s="40"/>
      <c r="AF211" s="205"/>
      <c r="AG211" s="204">
        <f t="shared" si="31"/>
        <v>17512.259999999998</v>
      </c>
    </row>
    <row r="212" spans="1:33" x14ac:dyDescent="0.2">
      <c r="A212" s="293" t="s">
        <v>1787</v>
      </c>
      <c r="B212" s="194" t="s">
        <v>854</v>
      </c>
      <c r="C212" s="195" t="s">
        <v>251</v>
      </c>
      <c r="D212" s="194" t="s">
        <v>140</v>
      </c>
      <c r="E212" s="194" t="s">
        <v>252</v>
      </c>
      <c r="F212" s="196" t="s">
        <v>162</v>
      </c>
      <c r="G212" s="198">
        <v>10</v>
      </c>
      <c r="H212" s="199">
        <v>812.94</v>
      </c>
      <c r="I212" s="267">
        <f t="shared" si="58"/>
        <v>982.11</v>
      </c>
      <c r="J212" s="267">
        <f t="shared" si="59"/>
        <v>9821.1</v>
      </c>
      <c r="K212" s="268">
        <f>(J212/J600)</f>
        <v>1.7941647811640987E-3</v>
      </c>
      <c r="L212" s="40"/>
      <c r="M212" s="45"/>
      <c r="N212" s="122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0"/>
      <c r="AE212" s="40"/>
      <c r="AF212" s="205"/>
      <c r="AG212" s="204">
        <f t="shared" si="31"/>
        <v>9821.1</v>
      </c>
    </row>
    <row r="213" spans="1:33" x14ac:dyDescent="0.2">
      <c r="A213" s="293" t="s">
        <v>1787</v>
      </c>
      <c r="B213" s="194" t="s">
        <v>855</v>
      </c>
      <c r="C213" s="195" t="s">
        <v>256</v>
      </c>
      <c r="D213" s="194" t="s">
        <v>140</v>
      </c>
      <c r="E213" s="194" t="s">
        <v>257</v>
      </c>
      <c r="F213" s="196" t="s">
        <v>162</v>
      </c>
      <c r="G213" s="198">
        <v>18</v>
      </c>
      <c r="H213" s="199">
        <v>221.74</v>
      </c>
      <c r="I213" s="267">
        <f t="shared" si="58"/>
        <v>267.88</v>
      </c>
      <c r="J213" s="267">
        <f t="shared" si="59"/>
        <v>4821.84</v>
      </c>
      <c r="K213" s="268">
        <f>(J213/J600)</f>
        <v>8.8087643017669076E-4</v>
      </c>
      <c r="L213" s="40"/>
      <c r="M213" s="45"/>
      <c r="N213" s="122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0"/>
      <c r="AE213" s="40"/>
      <c r="AF213" s="205"/>
      <c r="AG213" s="204">
        <f t="shared" si="31"/>
        <v>4821.84</v>
      </c>
    </row>
    <row r="214" spans="1:33" x14ac:dyDescent="0.2">
      <c r="A214" s="293" t="s">
        <v>1787</v>
      </c>
      <c r="B214" s="194" t="s">
        <v>856</v>
      </c>
      <c r="C214" s="195" t="s">
        <v>259</v>
      </c>
      <c r="D214" s="194" t="s">
        <v>140</v>
      </c>
      <c r="E214" s="194" t="s">
        <v>260</v>
      </c>
      <c r="F214" s="196" t="s">
        <v>162</v>
      </c>
      <c r="G214" s="198">
        <v>15</v>
      </c>
      <c r="H214" s="199">
        <v>111.74</v>
      </c>
      <c r="I214" s="267">
        <f t="shared" si="58"/>
        <v>134.99</v>
      </c>
      <c r="J214" s="267">
        <f t="shared" si="59"/>
        <v>2024.85</v>
      </c>
      <c r="K214" s="268">
        <f>(J214/J600)</f>
        <v>3.6990913005061803E-4</v>
      </c>
      <c r="L214" s="40"/>
      <c r="M214" s="45"/>
      <c r="N214" s="122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0"/>
      <c r="AE214" s="40"/>
      <c r="AF214" s="205"/>
      <c r="AG214" s="204">
        <f t="shared" si="31"/>
        <v>2024.85</v>
      </c>
    </row>
    <row r="215" spans="1:33" x14ac:dyDescent="0.2">
      <c r="A215" s="90"/>
      <c r="B215" s="194" t="s">
        <v>857</v>
      </c>
      <c r="C215" s="195" t="s">
        <v>1372</v>
      </c>
      <c r="D215" s="194" t="s">
        <v>47</v>
      </c>
      <c r="E215" s="194" t="s">
        <v>1387</v>
      </c>
      <c r="F215" s="196" t="s">
        <v>40</v>
      </c>
      <c r="G215" s="198">
        <v>2</v>
      </c>
      <c r="H215" s="199">
        <v>428.91</v>
      </c>
      <c r="I215" s="267">
        <f t="shared" si="58"/>
        <v>518.16999999999996</v>
      </c>
      <c r="J215" s="267">
        <f t="shared" si="59"/>
        <v>1036.3399999999999</v>
      </c>
      <c r="K215" s="268">
        <f>(J215/J600)</f>
        <v>1.8932346980598934E-4</v>
      </c>
      <c r="L215" s="40"/>
      <c r="M215" s="45"/>
      <c r="N215" s="122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0"/>
      <c r="AE215" s="40"/>
      <c r="AF215" s="205"/>
      <c r="AG215" s="204">
        <f t="shared" si="31"/>
        <v>1036.3399999999999</v>
      </c>
    </row>
    <row r="216" spans="1:33" ht="28.5" x14ac:dyDescent="0.2">
      <c r="A216" s="90"/>
      <c r="B216" s="194" t="s">
        <v>858</v>
      </c>
      <c r="C216" s="195" t="s">
        <v>261</v>
      </c>
      <c r="D216" s="194" t="s">
        <v>36</v>
      </c>
      <c r="E216" s="194" t="s">
        <v>262</v>
      </c>
      <c r="F216" s="196" t="s">
        <v>40</v>
      </c>
      <c r="G216" s="198">
        <v>8</v>
      </c>
      <c r="H216" s="199" t="s">
        <v>1495</v>
      </c>
      <c r="I216" s="267">
        <f t="shared" si="58"/>
        <v>434.2</v>
      </c>
      <c r="J216" s="267">
        <f t="shared" si="59"/>
        <v>3473.6</v>
      </c>
      <c r="K216" s="268">
        <f>(J216/J600)</f>
        <v>6.3457360009078548E-4</v>
      </c>
      <c r="L216" s="40"/>
      <c r="M216" s="45"/>
      <c r="N216" s="122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0"/>
      <c r="AE216" s="40"/>
      <c r="AF216" s="205"/>
      <c r="AG216" s="204">
        <f t="shared" ref="AG216:AG279" si="60">J216</f>
        <v>3473.6</v>
      </c>
    </row>
    <row r="217" spans="1:33" ht="15" customHeight="1" x14ac:dyDescent="0.2">
      <c r="A217" s="90"/>
      <c r="B217" s="194" t="s">
        <v>859</v>
      </c>
      <c r="C217" s="195" t="s">
        <v>1114</v>
      </c>
      <c r="D217" s="194" t="s">
        <v>36</v>
      </c>
      <c r="E217" s="194" t="s">
        <v>1115</v>
      </c>
      <c r="F217" s="196" t="s">
        <v>40</v>
      </c>
      <c r="G217" s="198">
        <v>2</v>
      </c>
      <c r="H217" s="199" t="s">
        <v>1496</v>
      </c>
      <c r="I217" s="267">
        <f t="shared" si="58"/>
        <v>1397.55</v>
      </c>
      <c r="J217" s="267">
        <f t="shared" si="59"/>
        <v>2795.1</v>
      </c>
      <c r="K217" s="268">
        <f>(J217/J600)</f>
        <v>5.1062202602883302E-4</v>
      </c>
      <c r="L217" s="40"/>
      <c r="M217" s="45"/>
      <c r="N217" s="122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0"/>
      <c r="AE217" s="40"/>
      <c r="AF217" s="205"/>
      <c r="AG217" s="204">
        <f t="shared" si="60"/>
        <v>2795.1</v>
      </c>
    </row>
    <row r="218" spans="1:33" x14ac:dyDescent="0.2">
      <c r="A218" s="90"/>
      <c r="B218" s="194" t="s">
        <v>860</v>
      </c>
      <c r="C218" s="195" t="s">
        <v>495</v>
      </c>
      <c r="D218" s="194" t="s">
        <v>94</v>
      </c>
      <c r="E218" s="194" t="s">
        <v>496</v>
      </c>
      <c r="F218" s="196" t="s">
        <v>40</v>
      </c>
      <c r="G218" s="198">
        <v>32</v>
      </c>
      <c r="H218" s="199">
        <f>CPUS!L128</f>
        <v>129.73999999999998</v>
      </c>
      <c r="I218" s="267">
        <f t="shared" si="58"/>
        <v>156.74</v>
      </c>
      <c r="J218" s="267">
        <f t="shared" si="59"/>
        <v>5015.68</v>
      </c>
      <c r="K218" s="268">
        <f>(J218/J600)</f>
        <v>9.1628803388511945E-4</v>
      </c>
      <c r="L218" s="40"/>
      <c r="M218" s="45"/>
      <c r="N218" s="122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0"/>
      <c r="AE218" s="40"/>
      <c r="AF218" s="205"/>
      <c r="AG218" s="204">
        <f t="shared" si="60"/>
        <v>5015.68</v>
      </c>
    </row>
    <row r="219" spans="1:33" ht="27.6" customHeight="1" x14ac:dyDescent="0.2">
      <c r="A219" s="90"/>
      <c r="B219" s="194" t="s">
        <v>1388</v>
      </c>
      <c r="C219" s="195" t="s">
        <v>1389</v>
      </c>
      <c r="D219" s="194" t="s">
        <v>465</v>
      </c>
      <c r="E219" s="194" t="s">
        <v>1235</v>
      </c>
      <c r="F219" s="196" t="s">
        <v>40</v>
      </c>
      <c r="G219" s="198">
        <v>9</v>
      </c>
      <c r="H219" s="199">
        <v>344.77</v>
      </c>
      <c r="I219" s="267">
        <f t="shared" si="58"/>
        <v>416.52</v>
      </c>
      <c r="J219" s="267">
        <f t="shared" si="59"/>
        <v>3748.68</v>
      </c>
      <c r="K219" s="268">
        <f>(J219/J600)</f>
        <v>6.8482650943929222E-4</v>
      </c>
      <c r="L219" s="40"/>
      <c r="M219" s="45"/>
      <c r="N219" s="122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0"/>
      <c r="AE219" s="40"/>
      <c r="AF219" s="205"/>
      <c r="AG219" s="204">
        <f t="shared" si="60"/>
        <v>3748.68</v>
      </c>
    </row>
    <row r="220" spans="1:33" x14ac:dyDescent="0.2">
      <c r="A220" s="90"/>
      <c r="B220" s="262">
        <v>15</v>
      </c>
      <c r="C220" s="262"/>
      <c r="D220" s="262"/>
      <c r="E220" s="262" t="s">
        <v>500</v>
      </c>
      <c r="F220" s="262"/>
      <c r="G220" s="263"/>
      <c r="H220" s="264"/>
      <c r="I220" s="265"/>
      <c r="J220" s="265">
        <f>SUM(J221,J263,J309,J327)</f>
        <v>361920.19</v>
      </c>
      <c r="K220" s="266"/>
      <c r="L220" s="40"/>
      <c r="M220" s="45"/>
      <c r="N220" s="122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0"/>
      <c r="AE220" s="40"/>
      <c r="AF220" s="206">
        <f>J220</f>
        <v>361920.19</v>
      </c>
      <c r="AG220" s="204"/>
    </row>
    <row r="221" spans="1:33" x14ac:dyDescent="0.2">
      <c r="A221" s="90"/>
      <c r="B221" s="262" t="s">
        <v>255</v>
      </c>
      <c r="C221" s="262"/>
      <c r="D221" s="262"/>
      <c r="E221" s="262" t="s">
        <v>501</v>
      </c>
      <c r="F221" s="262"/>
      <c r="G221" s="263"/>
      <c r="H221" s="264"/>
      <c r="I221" s="265"/>
      <c r="J221" s="265">
        <f>SUM(J222:J262)</f>
        <v>108064.41</v>
      </c>
      <c r="K221" s="266"/>
      <c r="L221" s="40"/>
      <c r="M221" s="45"/>
      <c r="N221" s="122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0"/>
      <c r="AE221" s="40"/>
      <c r="AF221" s="205"/>
      <c r="AG221" s="204"/>
    </row>
    <row r="222" spans="1:33" x14ac:dyDescent="0.2">
      <c r="A222" s="90"/>
      <c r="B222" s="194" t="s">
        <v>492</v>
      </c>
      <c r="C222" s="195" t="s">
        <v>744</v>
      </c>
      <c r="D222" s="194" t="s">
        <v>47</v>
      </c>
      <c r="E222" s="194" t="s">
        <v>745</v>
      </c>
      <c r="F222" s="196" t="s">
        <v>40</v>
      </c>
      <c r="G222" s="198">
        <v>1</v>
      </c>
      <c r="H222" s="199">
        <v>75.39</v>
      </c>
      <c r="I222" s="267">
        <f t="shared" ref="I222:I285" si="61">ROUND(H222*1.2081,2)</f>
        <v>91.08</v>
      </c>
      <c r="J222" s="267">
        <f t="shared" ref="J222:J262" si="62">ROUND(G222*I222,2)</f>
        <v>91.08</v>
      </c>
      <c r="K222" s="268">
        <f>(J222/J600)</f>
        <v>1.663892316221463E-5</v>
      </c>
      <c r="L222" s="40"/>
      <c r="M222" s="45"/>
      <c r="N222" s="122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0"/>
      <c r="AE222" s="40"/>
      <c r="AF222" s="205"/>
      <c r="AG222" s="204">
        <f t="shared" si="60"/>
        <v>91.08</v>
      </c>
    </row>
    <row r="223" spans="1:33" ht="28.5" x14ac:dyDescent="0.2">
      <c r="A223" s="90"/>
      <c r="B223" s="194" t="s">
        <v>945</v>
      </c>
      <c r="C223" s="195" t="s">
        <v>505</v>
      </c>
      <c r="D223" s="194" t="s">
        <v>36</v>
      </c>
      <c r="E223" s="194" t="s">
        <v>506</v>
      </c>
      <c r="F223" s="196" t="s">
        <v>40</v>
      </c>
      <c r="G223" s="198">
        <v>1</v>
      </c>
      <c r="H223" s="199">
        <v>80.489999999999995</v>
      </c>
      <c r="I223" s="267">
        <f t="shared" si="61"/>
        <v>97.24</v>
      </c>
      <c r="J223" s="267">
        <f t="shared" si="62"/>
        <v>97.24</v>
      </c>
      <c r="K223" s="268">
        <f>(J223/J600)</f>
        <v>1.7764260960625279E-5</v>
      </c>
      <c r="L223" s="40"/>
      <c r="M223" s="45"/>
      <c r="N223" s="122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0"/>
      <c r="AE223" s="40"/>
      <c r="AF223" s="205"/>
      <c r="AG223" s="204">
        <f t="shared" si="60"/>
        <v>97.24</v>
      </c>
    </row>
    <row r="224" spans="1:33" ht="28.5" x14ac:dyDescent="0.2">
      <c r="A224" s="90"/>
      <c r="B224" s="194" t="s">
        <v>946</v>
      </c>
      <c r="C224" s="195" t="s">
        <v>1236</v>
      </c>
      <c r="D224" s="194" t="s">
        <v>36</v>
      </c>
      <c r="E224" s="194" t="s">
        <v>1237</v>
      </c>
      <c r="F224" s="196" t="s">
        <v>40</v>
      </c>
      <c r="G224" s="198">
        <v>3</v>
      </c>
      <c r="H224" s="199">
        <v>70.680000000000007</v>
      </c>
      <c r="I224" s="267">
        <f t="shared" si="61"/>
        <v>85.39</v>
      </c>
      <c r="J224" s="267">
        <f t="shared" si="62"/>
        <v>256.17</v>
      </c>
      <c r="K224" s="268">
        <f>(J224/J600)</f>
        <v>4.6798341529035157E-5</v>
      </c>
      <c r="L224" s="40"/>
      <c r="M224" s="45"/>
      <c r="N224" s="122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0"/>
      <c r="AE224" s="40"/>
      <c r="AF224" s="205"/>
      <c r="AG224" s="204">
        <f t="shared" si="60"/>
        <v>256.17</v>
      </c>
    </row>
    <row r="225" spans="1:33" ht="28.5" x14ac:dyDescent="0.2">
      <c r="A225" s="90"/>
      <c r="B225" s="194" t="s">
        <v>947</v>
      </c>
      <c r="C225" s="195" t="s">
        <v>512</v>
      </c>
      <c r="D225" s="194" t="s">
        <v>36</v>
      </c>
      <c r="E225" s="194" t="s">
        <v>513</v>
      </c>
      <c r="F225" s="196" t="s">
        <v>40</v>
      </c>
      <c r="G225" s="198">
        <v>1</v>
      </c>
      <c r="H225" s="199">
        <v>49.08</v>
      </c>
      <c r="I225" s="267">
        <f t="shared" si="61"/>
        <v>59.29</v>
      </c>
      <c r="J225" s="267">
        <f t="shared" si="62"/>
        <v>59.29</v>
      </c>
      <c r="K225" s="268">
        <f>(J225/J600)</f>
        <v>1.0831376309702519E-5</v>
      </c>
      <c r="L225" s="40"/>
      <c r="M225" s="45"/>
      <c r="N225" s="122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0"/>
      <c r="AE225" s="40"/>
      <c r="AF225" s="205"/>
      <c r="AG225" s="204">
        <f t="shared" si="60"/>
        <v>59.29</v>
      </c>
    </row>
    <row r="226" spans="1:33" ht="42.75" x14ac:dyDescent="0.2">
      <c r="A226" s="90"/>
      <c r="B226" s="194" t="s">
        <v>948</v>
      </c>
      <c r="C226" s="195" t="s">
        <v>516</v>
      </c>
      <c r="D226" s="194" t="s">
        <v>36</v>
      </c>
      <c r="E226" s="194" t="s">
        <v>517</v>
      </c>
      <c r="F226" s="196" t="s">
        <v>40</v>
      </c>
      <c r="G226" s="198">
        <v>5</v>
      </c>
      <c r="H226" s="199">
        <v>12.06</v>
      </c>
      <c r="I226" s="267">
        <f t="shared" si="61"/>
        <v>14.57</v>
      </c>
      <c r="J226" s="267">
        <f t="shared" si="62"/>
        <v>72.849999999999994</v>
      </c>
      <c r="K226" s="268">
        <f>(J226/J600)</f>
        <v>1.3308580943866225E-5</v>
      </c>
      <c r="L226" s="40"/>
      <c r="M226" s="45"/>
      <c r="N226" s="122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0"/>
      <c r="AE226" s="40"/>
      <c r="AF226" s="205"/>
      <c r="AG226" s="204">
        <f t="shared" si="60"/>
        <v>72.849999999999994</v>
      </c>
    </row>
    <row r="227" spans="1:33" ht="28.5" x14ac:dyDescent="0.2">
      <c r="A227" s="90"/>
      <c r="B227" s="194" t="s">
        <v>949</v>
      </c>
      <c r="C227" s="195" t="s">
        <v>520</v>
      </c>
      <c r="D227" s="194" t="s">
        <v>36</v>
      </c>
      <c r="E227" s="194" t="s">
        <v>521</v>
      </c>
      <c r="F227" s="196" t="s">
        <v>40</v>
      </c>
      <c r="G227" s="198">
        <v>23</v>
      </c>
      <c r="H227" s="199">
        <v>31</v>
      </c>
      <c r="I227" s="267">
        <f t="shared" si="61"/>
        <v>37.450000000000003</v>
      </c>
      <c r="J227" s="267">
        <f t="shared" si="62"/>
        <v>861.35</v>
      </c>
      <c r="K227" s="268">
        <f>(J227/J600)</f>
        <v>1.5735547283458027E-4</v>
      </c>
      <c r="L227" s="40"/>
      <c r="M227" s="45"/>
      <c r="N227" s="122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0"/>
      <c r="AE227" s="40"/>
      <c r="AF227" s="205"/>
      <c r="AG227" s="204">
        <f t="shared" si="60"/>
        <v>861.35</v>
      </c>
    </row>
    <row r="228" spans="1:33" ht="28.5" x14ac:dyDescent="0.2">
      <c r="A228" s="90"/>
      <c r="B228" s="194" t="s">
        <v>950</v>
      </c>
      <c r="C228" s="195" t="s">
        <v>522</v>
      </c>
      <c r="D228" s="194" t="s">
        <v>36</v>
      </c>
      <c r="E228" s="194" t="s">
        <v>523</v>
      </c>
      <c r="F228" s="196" t="s">
        <v>51</v>
      </c>
      <c r="G228" s="198">
        <v>270.10000000000002</v>
      </c>
      <c r="H228" s="199">
        <v>34.270000000000003</v>
      </c>
      <c r="I228" s="267">
        <f t="shared" si="61"/>
        <v>41.4</v>
      </c>
      <c r="J228" s="267">
        <f t="shared" si="62"/>
        <v>11182.14</v>
      </c>
      <c r="K228" s="268">
        <f>(J228/J600)</f>
        <v>2.0428059755064417E-3</v>
      </c>
      <c r="L228" s="40"/>
      <c r="M228" s="45"/>
      <c r="N228" s="122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0"/>
      <c r="AE228" s="40"/>
      <c r="AF228" s="205"/>
      <c r="AG228" s="204">
        <f t="shared" si="60"/>
        <v>11182.14</v>
      </c>
    </row>
    <row r="229" spans="1:33" ht="28.5" x14ac:dyDescent="0.2">
      <c r="A229" s="90"/>
      <c r="B229" s="194" t="s">
        <v>951</v>
      </c>
      <c r="C229" s="195" t="s">
        <v>524</v>
      </c>
      <c r="D229" s="194" t="s">
        <v>36</v>
      </c>
      <c r="E229" s="194" t="s">
        <v>525</v>
      </c>
      <c r="F229" s="196" t="s">
        <v>40</v>
      </c>
      <c r="G229" s="198">
        <v>10</v>
      </c>
      <c r="H229" s="199">
        <v>35.270000000000003</v>
      </c>
      <c r="I229" s="267">
        <f t="shared" si="61"/>
        <v>42.61</v>
      </c>
      <c r="J229" s="267">
        <f t="shared" si="62"/>
        <v>426.1</v>
      </c>
      <c r="K229" s="268">
        <f>(J229/J600)</f>
        <v>7.7841953880321196E-5</v>
      </c>
      <c r="L229" s="40"/>
      <c r="M229" s="45"/>
      <c r="N229" s="122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0"/>
      <c r="AE229" s="40"/>
      <c r="AF229" s="205"/>
      <c r="AG229" s="204">
        <f t="shared" si="60"/>
        <v>426.1</v>
      </c>
    </row>
    <row r="230" spans="1:33" x14ac:dyDescent="0.2">
      <c r="A230" s="293" t="s">
        <v>1787</v>
      </c>
      <c r="B230" s="194" t="s">
        <v>952</v>
      </c>
      <c r="C230" s="195" t="s">
        <v>746</v>
      </c>
      <c r="D230" s="194" t="s">
        <v>1469</v>
      </c>
      <c r="E230" s="194" t="s">
        <v>747</v>
      </c>
      <c r="F230" s="196" t="s">
        <v>384</v>
      </c>
      <c r="G230" s="198">
        <v>1</v>
      </c>
      <c r="H230" s="199">
        <v>1090.22</v>
      </c>
      <c r="I230" s="267">
        <f t="shared" si="61"/>
        <v>1317.09</v>
      </c>
      <c r="J230" s="267">
        <f t="shared" si="62"/>
        <v>1317.09</v>
      </c>
      <c r="K230" s="268">
        <f>(J230/J600)</f>
        <v>2.4061220144621503E-4</v>
      </c>
      <c r="L230" s="40"/>
      <c r="M230" s="45"/>
      <c r="N230" s="122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0"/>
      <c r="AE230" s="40"/>
      <c r="AF230" s="205"/>
      <c r="AG230" s="204">
        <f t="shared" si="60"/>
        <v>1317.09</v>
      </c>
    </row>
    <row r="231" spans="1:33" ht="28.5" x14ac:dyDescent="0.2">
      <c r="A231" s="90"/>
      <c r="B231" s="194" t="s">
        <v>953</v>
      </c>
      <c r="C231" s="195" t="s">
        <v>167</v>
      </c>
      <c r="D231" s="194" t="s">
        <v>36</v>
      </c>
      <c r="E231" s="194" t="s">
        <v>168</v>
      </c>
      <c r="F231" s="196" t="s">
        <v>40</v>
      </c>
      <c r="G231" s="198">
        <v>2</v>
      </c>
      <c r="H231" s="199">
        <v>126.6</v>
      </c>
      <c r="I231" s="267">
        <f t="shared" si="61"/>
        <v>152.94999999999999</v>
      </c>
      <c r="J231" s="267">
        <f t="shared" si="62"/>
        <v>305.89999999999998</v>
      </c>
      <c r="K231" s="268">
        <f>(J231/J600)</f>
        <v>5.5883252034710749E-5</v>
      </c>
      <c r="L231" s="40"/>
      <c r="M231" s="45"/>
      <c r="N231" s="122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0"/>
      <c r="AE231" s="40"/>
      <c r="AF231" s="205"/>
      <c r="AG231" s="204">
        <f t="shared" si="60"/>
        <v>305.89999999999998</v>
      </c>
    </row>
    <row r="232" spans="1:33" ht="28.5" x14ac:dyDescent="0.2">
      <c r="A232" s="90"/>
      <c r="B232" s="194" t="s">
        <v>954</v>
      </c>
      <c r="C232" s="195" t="s">
        <v>165</v>
      </c>
      <c r="D232" s="194" t="s">
        <v>36</v>
      </c>
      <c r="E232" s="194" t="s">
        <v>166</v>
      </c>
      <c r="F232" s="196" t="s">
        <v>40</v>
      </c>
      <c r="G232" s="198">
        <v>51</v>
      </c>
      <c r="H232" s="199">
        <v>71.87</v>
      </c>
      <c r="I232" s="267">
        <f t="shared" si="61"/>
        <v>86.83</v>
      </c>
      <c r="J232" s="267">
        <f t="shared" si="62"/>
        <v>4428.33</v>
      </c>
      <c r="K232" s="268">
        <f>(J232/J600)</f>
        <v>8.0898817091490903E-4</v>
      </c>
      <c r="L232" s="40"/>
      <c r="M232" s="45"/>
      <c r="N232" s="122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0"/>
      <c r="AE232" s="40"/>
      <c r="AF232" s="205"/>
      <c r="AG232" s="204">
        <f t="shared" si="60"/>
        <v>4428.33</v>
      </c>
    </row>
    <row r="233" spans="1:33" ht="28.5" x14ac:dyDescent="0.2">
      <c r="A233" s="90"/>
      <c r="B233" s="194" t="s">
        <v>955</v>
      </c>
      <c r="C233" s="195" t="s">
        <v>163</v>
      </c>
      <c r="D233" s="194" t="s">
        <v>36</v>
      </c>
      <c r="E233" s="194" t="s">
        <v>164</v>
      </c>
      <c r="F233" s="196" t="s">
        <v>40</v>
      </c>
      <c r="G233" s="198">
        <v>10</v>
      </c>
      <c r="H233" s="199">
        <v>68.66</v>
      </c>
      <c r="I233" s="267">
        <f t="shared" si="61"/>
        <v>82.95</v>
      </c>
      <c r="J233" s="267">
        <f t="shared" si="62"/>
        <v>829.5</v>
      </c>
      <c r="K233" s="268">
        <f>(J233/J600)</f>
        <v>1.5153696489961612E-4</v>
      </c>
      <c r="L233" s="40"/>
      <c r="M233" s="45"/>
      <c r="N233" s="122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0"/>
      <c r="AE233" s="40"/>
      <c r="AF233" s="205"/>
      <c r="AG233" s="204">
        <f t="shared" si="60"/>
        <v>829.5</v>
      </c>
    </row>
    <row r="234" spans="1:33" ht="28.5" x14ac:dyDescent="0.2">
      <c r="A234" s="90"/>
      <c r="B234" s="194" t="s">
        <v>956</v>
      </c>
      <c r="C234" s="195" t="s">
        <v>529</v>
      </c>
      <c r="D234" s="194" t="s">
        <v>36</v>
      </c>
      <c r="E234" s="194" t="s">
        <v>530</v>
      </c>
      <c r="F234" s="196" t="s">
        <v>51</v>
      </c>
      <c r="G234" s="198">
        <v>2</v>
      </c>
      <c r="H234" s="199">
        <v>68.599999999999994</v>
      </c>
      <c r="I234" s="267">
        <f t="shared" si="61"/>
        <v>82.88</v>
      </c>
      <c r="J234" s="267">
        <f t="shared" si="62"/>
        <v>165.76</v>
      </c>
      <c r="K234" s="268">
        <f>(J234/J600)</f>
        <v>3.0281817120868432E-5</v>
      </c>
      <c r="L234" s="40"/>
      <c r="M234" s="45"/>
      <c r="N234" s="122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0"/>
      <c r="AE234" s="40"/>
      <c r="AF234" s="205"/>
      <c r="AG234" s="204">
        <f t="shared" si="60"/>
        <v>165.76</v>
      </c>
    </row>
    <row r="235" spans="1:33" ht="28.5" x14ac:dyDescent="0.2">
      <c r="A235" s="90"/>
      <c r="B235" s="194" t="s">
        <v>957</v>
      </c>
      <c r="C235" s="195" t="s">
        <v>531</v>
      </c>
      <c r="D235" s="194" t="s">
        <v>36</v>
      </c>
      <c r="E235" s="194" t="s">
        <v>532</v>
      </c>
      <c r="F235" s="196" t="s">
        <v>51</v>
      </c>
      <c r="G235" s="198">
        <v>2</v>
      </c>
      <c r="H235" s="199">
        <v>119.92</v>
      </c>
      <c r="I235" s="267">
        <f t="shared" si="61"/>
        <v>144.88</v>
      </c>
      <c r="J235" s="267">
        <f t="shared" si="62"/>
        <v>289.76</v>
      </c>
      <c r="K235" s="268">
        <f>(J235/J600)</f>
        <v>5.2934720855108818E-5</v>
      </c>
      <c r="L235" s="40"/>
      <c r="M235" s="45"/>
      <c r="N235" s="122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0"/>
      <c r="AE235" s="40"/>
      <c r="AF235" s="205"/>
      <c r="AG235" s="204">
        <f t="shared" si="60"/>
        <v>289.76</v>
      </c>
    </row>
    <row r="236" spans="1:33" ht="28.5" x14ac:dyDescent="0.2">
      <c r="A236" s="90"/>
      <c r="B236" s="194" t="s">
        <v>958</v>
      </c>
      <c r="C236" s="195" t="s">
        <v>533</v>
      </c>
      <c r="D236" s="194" t="s">
        <v>36</v>
      </c>
      <c r="E236" s="194" t="s">
        <v>534</v>
      </c>
      <c r="F236" s="196" t="s">
        <v>40</v>
      </c>
      <c r="G236" s="198">
        <v>10</v>
      </c>
      <c r="H236" s="199">
        <v>8.7799999999999994</v>
      </c>
      <c r="I236" s="267">
        <f t="shared" si="61"/>
        <v>10.61</v>
      </c>
      <c r="J236" s="267">
        <f t="shared" si="62"/>
        <v>106.1</v>
      </c>
      <c r="K236" s="268">
        <f>(J236/J600)</f>
        <v>1.9382847469378261E-5</v>
      </c>
      <c r="L236" s="40"/>
      <c r="M236" s="45"/>
      <c r="N236" s="122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0"/>
      <c r="AE236" s="40"/>
      <c r="AF236" s="205"/>
      <c r="AG236" s="204">
        <f t="shared" si="60"/>
        <v>106.1</v>
      </c>
    </row>
    <row r="237" spans="1:33" ht="27.6" customHeight="1" x14ac:dyDescent="0.2">
      <c r="A237" s="90"/>
      <c r="B237" s="194" t="s">
        <v>959</v>
      </c>
      <c r="C237" s="195" t="s">
        <v>535</v>
      </c>
      <c r="D237" s="194" t="s">
        <v>36</v>
      </c>
      <c r="E237" s="194" t="s">
        <v>536</v>
      </c>
      <c r="F237" s="196" t="s">
        <v>40</v>
      </c>
      <c r="G237" s="198">
        <v>2</v>
      </c>
      <c r="H237" s="199">
        <v>24.51</v>
      </c>
      <c r="I237" s="267">
        <f t="shared" si="61"/>
        <v>29.61</v>
      </c>
      <c r="J237" s="267">
        <f t="shared" si="62"/>
        <v>59.22</v>
      </c>
      <c r="K237" s="268">
        <f>(J237/J600)</f>
        <v>1.0818588380175125E-5</v>
      </c>
      <c r="L237" s="40"/>
      <c r="M237" s="45"/>
      <c r="N237" s="122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0"/>
      <c r="AE237" s="40"/>
      <c r="AF237" s="205"/>
      <c r="AG237" s="204">
        <f t="shared" si="60"/>
        <v>59.22</v>
      </c>
    </row>
    <row r="238" spans="1:33" ht="42.75" x14ac:dyDescent="0.2">
      <c r="A238" s="90"/>
      <c r="B238" s="194" t="s">
        <v>960</v>
      </c>
      <c r="C238" s="195" t="s">
        <v>537</v>
      </c>
      <c r="D238" s="194" t="s">
        <v>36</v>
      </c>
      <c r="E238" s="194" t="s">
        <v>538</v>
      </c>
      <c r="F238" s="196" t="s">
        <v>40</v>
      </c>
      <c r="G238" s="198">
        <v>112</v>
      </c>
      <c r="H238" s="199">
        <v>4.01</v>
      </c>
      <c r="I238" s="267">
        <f t="shared" si="61"/>
        <v>4.84</v>
      </c>
      <c r="J238" s="267">
        <f t="shared" si="62"/>
        <v>542.08000000000004</v>
      </c>
      <c r="K238" s="268">
        <f>(J238/J600)</f>
        <v>9.9029726260137319E-5</v>
      </c>
      <c r="L238" s="40"/>
      <c r="M238" s="45"/>
      <c r="N238" s="122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0"/>
      <c r="AE238" s="40"/>
      <c r="AF238" s="205"/>
      <c r="AG238" s="204">
        <f t="shared" si="60"/>
        <v>542.08000000000004</v>
      </c>
    </row>
    <row r="239" spans="1:33" ht="28.5" x14ac:dyDescent="0.2">
      <c r="A239" s="90"/>
      <c r="B239" s="194" t="s">
        <v>961</v>
      </c>
      <c r="C239" s="195" t="s">
        <v>539</v>
      </c>
      <c r="D239" s="194" t="s">
        <v>36</v>
      </c>
      <c r="E239" s="194" t="s">
        <v>864</v>
      </c>
      <c r="F239" s="196" t="s">
        <v>40</v>
      </c>
      <c r="G239" s="198">
        <v>2</v>
      </c>
      <c r="H239" s="199">
        <v>19.09</v>
      </c>
      <c r="I239" s="267">
        <f t="shared" si="61"/>
        <v>23.06</v>
      </c>
      <c r="J239" s="267">
        <f t="shared" si="62"/>
        <v>46.12</v>
      </c>
      <c r="K239" s="268">
        <f>(J239/J600)</f>
        <v>8.4254187114771485E-6</v>
      </c>
      <c r="L239" s="40"/>
      <c r="M239" s="45"/>
      <c r="N239" s="122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0"/>
      <c r="AE239" s="40"/>
      <c r="AF239" s="205"/>
      <c r="AG239" s="204">
        <f t="shared" si="60"/>
        <v>46.12</v>
      </c>
    </row>
    <row r="240" spans="1:33" ht="28.5" x14ac:dyDescent="0.2">
      <c r="A240" s="90"/>
      <c r="B240" s="194" t="s">
        <v>962</v>
      </c>
      <c r="C240" s="195" t="s">
        <v>540</v>
      </c>
      <c r="D240" s="194" t="s">
        <v>36</v>
      </c>
      <c r="E240" s="194" t="s">
        <v>541</v>
      </c>
      <c r="F240" s="196" t="s">
        <v>40</v>
      </c>
      <c r="G240" s="198">
        <v>8</v>
      </c>
      <c r="H240" s="199">
        <v>10.33</v>
      </c>
      <c r="I240" s="267">
        <f t="shared" si="61"/>
        <v>12.48</v>
      </c>
      <c r="J240" s="267">
        <f t="shared" si="62"/>
        <v>99.84</v>
      </c>
      <c r="K240" s="268">
        <f>(J240/J600)</f>
        <v>1.8239241200214193E-5</v>
      </c>
      <c r="L240" s="40"/>
      <c r="M240" s="45"/>
      <c r="N240" s="122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0"/>
      <c r="AE240" s="40"/>
      <c r="AF240" s="205"/>
      <c r="AG240" s="204">
        <f t="shared" si="60"/>
        <v>99.84</v>
      </c>
    </row>
    <row r="241" spans="1:33" ht="28.5" x14ac:dyDescent="0.2">
      <c r="A241" s="90"/>
      <c r="B241" s="194" t="s">
        <v>963</v>
      </c>
      <c r="C241" s="195" t="s">
        <v>542</v>
      </c>
      <c r="D241" s="194" t="s">
        <v>36</v>
      </c>
      <c r="E241" s="194" t="s">
        <v>543</v>
      </c>
      <c r="F241" s="196" t="s">
        <v>40</v>
      </c>
      <c r="G241" s="198">
        <v>140</v>
      </c>
      <c r="H241" s="199">
        <v>8.7200000000000006</v>
      </c>
      <c r="I241" s="267">
        <f t="shared" si="61"/>
        <v>10.53</v>
      </c>
      <c r="J241" s="267">
        <f t="shared" si="62"/>
        <v>1474.2</v>
      </c>
      <c r="K241" s="268">
        <f>(J241/J600)</f>
        <v>2.6931379584691271E-4</v>
      </c>
      <c r="L241" s="40"/>
      <c r="M241" s="45"/>
      <c r="N241" s="122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0"/>
      <c r="AE241" s="40"/>
      <c r="AF241" s="205"/>
      <c r="AG241" s="204">
        <f t="shared" si="60"/>
        <v>1474.2</v>
      </c>
    </row>
    <row r="242" spans="1:33" ht="28.5" x14ac:dyDescent="0.2">
      <c r="A242" s="90"/>
      <c r="B242" s="194" t="s">
        <v>964</v>
      </c>
      <c r="C242" s="195" t="s">
        <v>544</v>
      </c>
      <c r="D242" s="194" t="s">
        <v>36</v>
      </c>
      <c r="E242" s="194" t="s">
        <v>545</v>
      </c>
      <c r="F242" s="196" t="s">
        <v>40</v>
      </c>
      <c r="G242" s="198">
        <v>1</v>
      </c>
      <c r="H242" s="199">
        <v>14.47</v>
      </c>
      <c r="I242" s="267">
        <f t="shared" si="61"/>
        <v>17.48</v>
      </c>
      <c r="J242" s="267">
        <f t="shared" si="62"/>
        <v>17.48</v>
      </c>
      <c r="K242" s="268">
        <f>(J242/J600)</f>
        <v>3.1933286876977573E-6</v>
      </c>
      <c r="L242" s="40"/>
      <c r="M242" s="45"/>
      <c r="N242" s="122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0"/>
      <c r="AE242" s="40"/>
      <c r="AF242" s="205"/>
      <c r="AG242" s="204">
        <f t="shared" si="60"/>
        <v>17.48</v>
      </c>
    </row>
    <row r="243" spans="1:33" ht="28.5" x14ac:dyDescent="0.2">
      <c r="A243" s="90"/>
      <c r="B243" s="194" t="s">
        <v>965</v>
      </c>
      <c r="C243" s="195" t="s">
        <v>546</v>
      </c>
      <c r="D243" s="194" t="s">
        <v>36</v>
      </c>
      <c r="E243" s="194" t="s">
        <v>547</v>
      </c>
      <c r="F243" s="196" t="s">
        <v>40</v>
      </c>
      <c r="G243" s="198">
        <v>51</v>
      </c>
      <c r="H243" s="199">
        <v>16.07</v>
      </c>
      <c r="I243" s="267">
        <f t="shared" si="61"/>
        <v>19.41</v>
      </c>
      <c r="J243" s="267">
        <f t="shared" si="62"/>
        <v>989.91</v>
      </c>
      <c r="K243" s="268">
        <f>(J243/J600)</f>
        <v>1.8084141883517658E-4</v>
      </c>
      <c r="L243" s="40"/>
      <c r="M243" s="45"/>
      <c r="N243" s="122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0"/>
      <c r="AE243" s="40"/>
      <c r="AF243" s="205"/>
      <c r="AG243" s="204">
        <f t="shared" si="60"/>
        <v>989.91</v>
      </c>
    </row>
    <row r="244" spans="1:33" ht="28.5" x14ac:dyDescent="0.2">
      <c r="A244" s="90"/>
      <c r="B244" s="194" t="s">
        <v>966</v>
      </c>
      <c r="C244" s="195" t="s">
        <v>548</v>
      </c>
      <c r="D244" s="194" t="s">
        <v>36</v>
      </c>
      <c r="E244" s="194" t="s">
        <v>549</v>
      </c>
      <c r="F244" s="196" t="s">
        <v>40</v>
      </c>
      <c r="G244" s="198">
        <v>3</v>
      </c>
      <c r="H244" s="199">
        <v>35.74</v>
      </c>
      <c r="I244" s="267">
        <f t="shared" si="61"/>
        <v>43.18</v>
      </c>
      <c r="J244" s="267">
        <f t="shared" si="62"/>
        <v>129.54</v>
      </c>
      <c r="K244" s="268">
        <f>(J244/J600)</f>
        <v>2.3664977013979833E-5</v>
      </c>
      <c r="L244" s="40"/>
      <c r="M244" s="45"/>
      <c r="N244" s="122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0"/>
      <c r="AE244" s="40"/>
      <c r="AF244" s="205"/>
      <c r="AG244" s="204">
        <f t="shared" si="60"/>
        <v>129.54</v>
      </c>
    </row>
    <row r="245" spans="1:33" ht="28.5" x14ac:dyDescent="0.2">
      <c r="A245" s="90"/>
      <c r="B245" s="194" t="s">
        <v>967</v>
      </c>
      <c r="C245" s="195" t="s">
        <v>386</v>
      </c>
      <c r="D245" s="194" t="s">
        <v>36</v>
      </c>
      <c r="E245" s="194" t="s">
        <v>387</v>
      </c>
      <c r="F245" s="196" t="s">
        <v>51</v>
      </c>
      <c r="G245" s="198">
        <v>515.70000000000005</v>
      </c>
      <c r="H245" s="199">
        <v>30.86</v>
      </c>
      <c r="I245" s="267">
        <f t="shared" si="61"/>
        <v>37.28</v>
      </c>
      <c r="J245" s="267">
        <f t="shared" si="62"/>
        <v>19225.3</v>
      </c>
      <c r="K245" s="268">
        <f>(J245/J600)</f>
        <v>3.5121683077571904E-3</v>
      </c>
      <c r="L245" s="40"/>
      <c r="M245" s="45"/>
      <c r="N245" s="122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0"/>
      <c r="AE245" s="40"/>
      <c r="AF245" s="205"/>
      <c r="AG245" s="204">
        <f t="shared" si="60"/>
        <v>19225.3</v>
      </c>
    </row>
    <row r="246" spans="1:33" ht="28.5" x14ac:dyDescent="0.2">
      <c r="A246" s="90"/>
      <c r="B246" s="194" t="s">
        <v>968</v>
      </c>
      <c r="C246" s="195" t="s">
        <v>1181</v>
      </c>
      <c r="D246" s="194" t="s">
        <v>36</v>
      </c>
      <c r="E246" s="194" t="s">
        <v>1182</v>
      </c>
      <c r="F246" s="196" t="s">
        <v>51</v>
      </c>
      <c r="G246" s="198">
        <v>0.1</v>
      </c>
      <c r="H246" s="199">
        <v>16.14</v>
      </c>
      <c r="I246" s="267">
        <f t="shared" si="61"/>
        <v>19.5</v>
      </c>
      <c r="J246" s="267">
        <f t="shared" si="62"/>
        <v>1.95</v>
      </c>
      <c r="K246" s="268">
        <f>(J246/J600)</f>
        <v>3.5623517969168345E-7</v>
      </c>
      <c r="L246" s="40"/>
      <c r="M246" s="45"/>
      <c r="N246" s="122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0"/>
      <c r="AE246" s="40"/>
      <c r="AF246" s="205"/>
      <c r="AG246" s="204">
        <f t="shared" si="60"/>
        <v>1.95</v>
      </c>
    </row>
    <row r="247" spans="1:33" ht="28.5" x14ac:dyDescent="0.2">
      <c r="A247" s="90"/>
      <c r="B247" s="194" t="s">
        <v>969</v>
      </c>
      <c r="C247" s="195" t="s">
        <v>190</v>
      </c>
      <c r="D247" s="194" t="s">
        <v>36</v>
      </c>
      <c r="E247" s="194" t="s">
        <v>191</v>
      </c>
      <c r="F247" s="196" t="s">
        <v>40</v>
      </c>
      <c r="G247" s="198">
        <v>89</v>
      </c>
      <c r="H247" s="199">
        <v>12.81</v>
      </c>
      <c r="I247" s="267">
        <f t="shared" si="61"/>
        <v>15.48</v>
      </c>
      <c r="J247" s="267">
        <f t="shared" si="62"/>
        <v>1377.72</v>
      </c>
      <c r="K247" s="268">
        <f>(J247/J600)</f>
        <v>2.5168837526401341E-4</v>
      </c>
      <c r="L247" s="40"/>
      <c r="M247" s="45"/>
      <c r="N247" s="122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0"/>
      <c r="AE247" s="40"/>
      <c r="AF247" s="205"/>
      <c r="AG247" s="204">
        <f t="shared" si="60"/>
        <v>1377.72</v>
      </c>
    </row>
    <row r="248" spans="1:33" ht="28.5" x14ac:dyDescent="0.2">
      <c r="A248" s="90"/>
      <c r="B248" s="194" t="s">
        <v>970</v>
      </c>
      <c r="C248" s="195" t="s">
        <v>160</v>
      </c>
      <c r="D248" s="194" t="s">
        <v>36</v>
      </c>
      <c r="E248" s="194" t="s">
        <v>161</v>
      </c>
      <c r="F248" s="196" t="s">
        <v>40</v>
      </c>
      <c r="G248" s="198">
        <v>27</v>
      </c>
      <c r="H248" s="199">
        <v>21.48</v>
      </c>
      <c r="I248" s="267">
        <f t="shared" si="61"/>
        <v>25.95</v>
      </c>
      <c r="J248" s="267">
        <f t="shared" si="62"/>
        <v>700.65</v>
      </c>
      <c r="K248" s="268">
        <f>(J248/J600)</f>
        <v>1.2799804033383487E-4</v>
      </c>
      <c r="L248" s="40"/>
      <c r="M248" s="45"/>
      <c r="N248" s="122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0"/>
      <c r="AE248" s="40"/>
      <c r="AF248" s="205"/>
      <c r="AG248" s="204">
        <f t="shared" si="60"/>
        <v>700.65</v>
      </c>
    </row>
    <row r="249" spans="1:33" ht="28.5" x14ac:dyDescent="0.2">
      <c r="A249" s="90"/>
      <c r="B249" s="194" t="s">
        <v>971</v>
      </c>
      <c r="C249" s="195" t="s">
        <v>158</v>
      </c>
      <c r="D249" s="194" t="s">
        <v>36</v>
      </c>
      <c r="E249" s="194" t="s">
        <v>159</v>
      </c>
      <c r="F249" s="196" t="s">
        <v>40</v>
      </c>
      <c r="G249" s="198">
        <v>14</v>
      </c>
      <c r="H249" s="199">
        <v>18.46</v>
      </c>
      <c r="I249" s="267">
        <f t="shared" si="61"/>
        <v>22.3</v>
      </c>
      <c r="J249" s="267">
        <f t="shared" si="62"/>
        <v>312.2</v>
      </c>
      <c r="K249" s="268">
        <f>(J249/J600)</f>
        <v>5.7034165692176189E-5</v>
      </c>
      <c r="L249" s="40"/>
      <c r="M249" s="45"/>
      <c r="N249" s="122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0"/>
      <c r="AE249" s="40"/>
      <c r="AF249" s="205"/>
      <c r="AG249" s="204">
        <f t="shared" si="60"/>
        <v>312.2</v>
      </c>
    </row>
    <row r="250" spans="1:33" ht="28.5" x14ac:dyDescent="0.2">
      <c r="A250" s="90"/>
      <c r="B250" s="194" t="s">
        <v>972</v>
      </c>
      <c r="C250" s="195" t="s">
        <v>155</v>
      </c>
      <c r="D250" s="194" t="s">
        <v>36</v>
      </c>
      <c r="E250" s="194" t="s">
        <v>156</v>
      </c>
      <c r="F250" s="196" t="s">
        <v>40</v>
      </c>
      <c r="G250" s="198">
        <v>112</v>
      </c>
      <c r="H250" s="199">
        <v>15.14</v>
      </c>
      <c r="I250" s="267">
        <f t="shared" si="61"/>
        <v>18.29</v>
      </c>
      <c r="J250" s="267">
        <f t="shared" si="62"/>
        <v>2048.48</v>
      </c>
      <c r="K250" s="268">
        <f>(J250/J600)</f>
        <v>3.7422596968965112E-4</v>
      </c>
      <c r="L250" s="40"/>
      <c r="M250" s="45"/>
      <c r="N250" s="122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0"/>
      <c r="AE250" s="40"/>
      <c r="AF250" s="205"/>
      <c r="AG250" s="204">
        <f t="shared" si="60"/>
        <v>2048.48</v>
      </c>
    </row>
    <row r="251" spans="1:33" x14ac:dyDescent="0.2">
      <c r="A251" s="90"/>
      <c r="B251" s="194" t="s">
        <v>973</v>
      </c>
      <c r="C251" s="195" t="s">
        <v>748</v>
      </c>
      <c r="D251" s="194" t="s">
        <v>94</v>
      </c>
      <c r="E251" s="194" t="s">
        <v>749</v>
      </c>
      <c r="F251" s="196" t="s">
        <v>40</v>
      </c>
      <c r="G251" s="198">
        <v>1</v>
      </c>
      <c r="H251" s="199">
        <f>CPUS!L139</f>
        <v>13926.84</v>
      </c>
      <c r="I251" s="267">
        <f t="shared" si="61"/>
        <v>16825.02</v>
      </c>
      <c r="J251" s="267">
        <f t="shared" si="62"/>
        <v>16825.02</v>
      </c>
      <c r="K251" s="268">
        <f>(J251/J600)</f>
        <v>3.0736738579570091E-3</v>
      </c>
      <c r="L251" s="40"/>
      <c r="M251" s="45"/>
      <c r="N251" s="122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0"/>
      <c r="AE251" s="40"/>
      <c r="AF251" s="205"/>
      <c r="AG251" s="204">
        <f t="shared" si="60"/>
        <v>16825.02</v>
      </c>
    </row>
    <row r="252" spans="1:33" ht="28.5" x14ac:dyDescent="0.2">
      <c r="A252" s="90"/>
      <c r="B252" s="194" t="s">
        <v>974</v>
      </c>
      <c r="C252" s="195" t="s">
        <v>1520</v>
      </c>
      <c r="D252" s="194" t="s">
        <v>1521</v>
      </c>
      <c r="E252" s="194" t="s">
        <v>1522</v>
      </c>
      <c r="F252" s="196" t="s">
        <v>40</v>
      </c>
      <c r="G252" s="198">
        <v>1</v>
      </c>
      <c r="H252" s="199">
        <v>23161.59</v>
      </c>
      <c r="I252" s="267">
        <f t="shared" si="61"/>
        <v>27981.52</v>
      </c>
      <c r="J252" s="267">
        <f t="shared" si="62"/>
        <v>27981.52</v>
      </c>
      <c r="K252" s="268">
        <f>(J252/J600)</f>
        <v>5.1117957975622737E-3</v>
      </c>
      <c r="L252" s="40"/>
      <c r="M252" s="45"/>
      <c r="N252" s="122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0"/>
      <c r="AE252" s="40"/>
      <c r="AF252" s="205"/>
      <c r="AG252" s="204">
        <f t="shared" si="60"/>
        <v>27981.52</v>
      </c>
    </row>
    <row r="253" spans="1:33" ht="28.5" x14ac:dyDescent="0.2">
      <c r="A253" s="90"/>
      <c r="B253" s="194" t="s">
        <v>975</v>
      </c>
      <c r="C253" s="195" t="s">
        <v>1116</v>
      </c>
      <c r="D253" s="194" t="s">
        <v>36</v>
      </c>
      <c r="E253" s="194" t="s">
        <v>1117</v>
      </c>
      <c r="F253" s="196" t="s">
        <v>40</v>
      </c>
      <c r="G253" s="198">
        <v>2</v>
      </c>
      <c r="H253" s="199">
        <v>50.55</v>
      </c>
      <c r="I253" s="267">
        <f t="shared" si="61"/>
        <v>61.07</v>
      </c>
      <c r="J253" s="267">
        <f t="shared" si="62"/>
        <v>122.14</v>
      </c>
      <c r="K253" s="268">
        <f>(J253/J600)</f>
        <v>2.231311017822678E-5</v>
      </c>
      <c r="L253" s="40"/>
      <c r="M253" s="45"/>
      <c r="N253" s="122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0"/>
      <c r="AE253" s="40"/>
      <c r="AF253" s="205"/>
      <c r="AG253" s="204">
        <f t="shared" si="60"/>
        <v>122.14</v>
      </c>
    </row>
    <row r="254" spans="1:33" x14ac:dyDescent="0.2">
      <c r="A254" s="293" t="s">
        <v>1787</v>
      </c>
      <c r="B254" s="194" t="s">
        <v>976</v>
      </c>
      <c r="C254" s="195" t="s">
        <v>1161</v>
      </c>
      <c r="D254" s="194" t="s">
        <v>1469</v>
      </c>
      <c r="E254" s="194" t="s">
        <v>1183</v>
      </c>
      <c r="F254" s="196" t="s">
        <v>162</v>
      </c>
      <c r="G254" s="198">
        <v>1</v>
      </c>
      <c r="H254" s="199">
        <v>125.56</v>
      </c>
      <c r="I254" s="267">
        <f t="shared" si="61"/>
        <v>151.69</v>
      </c>
      <c r="J254" s="267">
        <f t="shared" si="62"/>
        <v>151.69</v>
      </c>
      <c r="K254" s="268">
        <f>(J254/J600)</f>
        <v>2.7711443285862288E-5</v>
      </c>
      <c r="L254" s="40"/>
      <c r="M254" s="45"/>
      <c r="N254" s="122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0"/>
      <c r="AE254" s="40"/>
      <c r="AF254" s="205"/>
      <c r="AG254" s="204">
        <f t="shared" si="60"/>
        <v>151.69</v>
      </c>
    </row>
    <row r="255" spans="1:33" ht="28.5" x14ac:dyDescent="0.2">
      <c r="A255" s="90"/>
      <c r="B255" s="194" t="s">
        <v>977</v>
      </c>
      <c r="C255" s="195" t="s">
        <v>1118</v>
      </c>
      <c r="D255" s="194" t="s">
        <v>36</v>
      </c>
      <c r="E255" s="194" t="s">
        <v>1119</v>
      </c>
      <c r="F255" s="196" t="s">
        <v>40</v>
      </c>
      <c r="G255" s="198">
        <v>4</v>
      </c>
      <c r="H255" s="199">
        <v>9.8000000000000007</v>
      </c>
      <c r="I255" s="267">
        <f t="shared" si="61"/>
        <v>11.84</v>
      </c>
      <c r="J255" s="267">
        <f t="shared" si="62"/>
        <v>47.36</v>
      </c>
      <c r="K255" s="268">
        <f>(J255/J600)</f>
        <v>8.6519477488195528E-6</v>
      </c>
      <c r="L255" s="40"/>
      <c r="M255" s="45"/>
      <c r="N255" s="122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0"/>
      <c r="AE255" s="40"/>
      <c r="AF255" s="205"/>
      <c r="AG255" s="204">
        <f t="shared" si="60"/>
        <v>47.36</v>
      </c>
    </row>
    <row r="256" spans="1:33" ht="28.5" x14ac:dyDescent="0.2">
      <c r="A256" s="90"/>
      <c r="B256" s="194" t="s">
        <v>978</v>
      </c>
      <c r="C256" s="195" t="s">
        <v>550</v>
      </c>
      <c r="D256" s="194" t="s">
        <v>36</v>
      </c>
      <c r="E256" s="194" t="s">
        <v>551</v>
      </c>
      <c r="F256" s="196" t="s">
        <v>40</v>
      </c>
      <c r="G256" s="198">
        <v>1</v>
      </c>
      <c r="H256" s="199">
        <v>9.83</v>
      </c>
      <c r="I256" s="267">
        <f t="shared" si="61"/>
        <v>11.88</v>
      </c>
      <c r="J256" s="267">
        <f t="shared" si="62"/>
        <v>11.88</v>
      </c>
      <c r="K256" s="268">
        <f>(J256/J600)</f>
        <v>2.1702943255062562E-6</v>
      </c>
      <c r="L256" s="40"/>
      <c r="M256" s="45"/>
      <c r="N256" s="122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0"/>
      <c r="AE256" s="40"/>
      <c r="AF256" s="205"/>
      <c r="AG256" s="204">
        <f t="shared" si="60"/>
        <v>11.88</v>
      </c>
    </row>
    <row r="257" spans="1:33" ht="28.5" x14ac:dyDescent="0.2">
      <c r="A257" s="90"/>
      <c r="B257" s="194" t="s">
        <v>979</v>
      </c>
      <c r="C257" s="195" t="s">
        <v>552</v>
      </c>
      <c r="D257" s="194" t="s">
        <v>36</v>
      </c>
      <c r="E257" s="194" t="s">
        <v>553</v>
      </c>
      <c r="F257" s="196" t="s">
        <v>40</v>
      </c>
      <c r="G257" s="198">
        <v>6</v>
      </c>
      <c r="H257" s="199">
        <v>18.809999999999999</v>
      </c>
      <c r="I257" s="267">
        <f t="shared" si="61"/>
        <v>22.72</v>
      </c>
      <c r="J257" s="267">
        <f t="shared" si="62"/>
        <v>136.32</v>
      </c>
      <c r="K257" s="268">
        <f>(J257/J600)</f>
        <v>2.4903579331061685E-5</v>
      </c>
      <c r="L257" s="40"/>
      <c r="M257" s="45"/>
      <c r="N257" s="122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0"/>
      <c r="AE257" s="40"/>
      <c r="AF257" s="205"/>
      <c r="AG257" s="204">
        <f t="shared" si="60"/>
        <v>136.32</v>
      </c>
    </row>
    <row r="258" spans="1:33" x14ac:dyDescent="0.2">
      <c r="A258" s="293" t="s">
        <v>1787</v>
      </c>
      <c r="B258" s="194" t="s">
        <v>980</v>
      </c>
      <c r="C258" s="195" t="s">
        <v>1256</v>
      </c>
      <c r="D258" s="194" t="s">
        <v>1469</v>
      </c>
      <c r="E258" s="194" t="s">
        <v>1290</v>
      </c>
      <c r="F258" s="196" t="s">
        <v>162</v>
      </c>
      <c r="G258" s="198">
        <v>1</v>
      </c>
      <c r="H258" s="199">
        <v>415.12</v>
      </c>
      <c r="I258" s="267">
        <f t="shared" si="61"/>
        <v>501.51</v>
      </c>
      <c r="J258" s="267">
        <f t="shared" si="62"/>
        <v>501.51</v>
      </c>
      <c r="K258" s="268">
        <f>(J258/J600)</f>
        <v>9.1618207675474951E-5</v>
      </c>
      <c r="L258" s="40"/>
      <c r="M258" s="45"/>
      <c r="N258" s="122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0"/>
      <c r="AE258" s="40"/>
      <c r="AF258" s="205"/>
      <c r="AG258" s="204">
        <f t="shared" si="60"/>
        <v>501.51</v>
      </c>
    </row>
    <row r="259" spans="1:33" ht="28.5" x14ac:dyDescent="0.2">
      <c r="A259" s="90"/>
      <c r="B259" s="194" t="s">
        <v>981</v>
      </c>
      <c r="C259" s="195" t="s">
        <v>554</v>
      </c>
      <c r="D259" s="194" t="s">
        <v>36</v>
      </c>
      <c r="E259" s="194" t="s">
        <v>555</v>
      </c>
      <c r="F259" s="196" t="s">
        <v>51</v>
      </c>
      <c r="G259" s="198">
        <v>16.100000000000001</v>
      </c>
      <c r="H259" s="199" t="s">
        <v>1497</v>
      </c>
      <c r="I259" s="267">
        <f t="shared" si="61"/>
        <v>48.86</v>
      </c>
      <c r="J259" s="267">
        <f t="shared" si="62"/>
        <v>786.65</v>
      </c>
      <c r="K259" s="268">
        <f>(J259/J600)</f>
        <v>1.437089251817758E-4</v>
      </c>
      <c r="L259" s="40"/>
      <c r="M259" s="45"/>
      <c r="N259" s="122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0"/>
      <c r="AE259" s="40"/>
      <c r="AF259" s="205"/>
      <c r="AG259" s="204">
        <f t="shared" si="60"/>
        <v>786.65</v>
      </c>
    </row>
    <row r="260" spans="1:33" ht="28.5" x14ac:dyDescent="0.2">
      <c r="A260" s="90"/>
      <c r="B260" s="194" t="s">
        <v>982</v>
      </c>
      <c r="C260" s="195" t="s">
        <v>556</v>
      </c>
      <c r="D260" s="194" t="s">
        <v>36</v>
      </c>
      <c r="E260" s="194" t="s">
        <v>557</v>
      </c>
      <c r="F260" s="196" t="s">
        <v>40</v>
      </c>
      <c r="G260" s="198">
        <v>1</v>
      </c>
      <c r="H260" s="199">
        <v>23.65</v>
      </c>
      <c r="I260" s="267">
        <f t="shared" si="61"/>
        <v>28.57</v>
      </c>
      <c r="J260" s="267">
        <f t="shared" si="62"/>
        <v>28.57</v>
      </c>
      <c r="K260" s="268">
        <f>(J260/J600)</f>
        <v>5.2193020942519977E-6</v>
      </c>
      <c r="L260" s="40"/>
      <c r="M260" s="45"/>
      <c r="N260" s="122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0"/>
      <c r="AE260" s="40"/>
      <c r="AF260" s="205"/>
      <c r="AG260" s="204">
        <f t="shared" si="60"/>
        <v>28.57</v>
      </c>
    </row>
    <row r="261" spans="1:33" x14ac:dyDescent="0.2">
      <c r="A261" s="90"/>
      <c r="B261" s="194" t="s">
        <v>983</v>
      </c>
      <c r="C261" s="195" t="s">
        <v>1091</v>
      </c>
      <c r="D261" s="194" t="s">
        <v>94</v>
      </c>
      <c r="E261" s="194" t="s">
        <v>1120</v>
      </c>
      <c r="F261" s="196" t="s">
        <v>40</v>
      </c>
      <c r="G261" s="198">
        <v>1</v>
      </c>
      <c r="H261" s="199">
        <f>CPUS!L155</f>
        <v>4652.4900000000007</v>
      </c>
      <c r="I261" s="267">
        <f t="shared" si="61"/>
        <v>5620.67</v>
      </c>
      <c r="J261" s="267">
        <f t="shared" si="62"/>
        <v>5620.67</v>
      </c>
      <c r="K261" s="268">
        <f>(J261/J600)</f>
        <v>1.026810455096233E-3</v>
      </c>
      <c r="L261" s="40"/>
      <c r="M261" s="45"/>
      <c r="N261" s="122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0"/>
      <c r="AE261" s="40"/>
      <c r="AF261" s="205"/>
      <c r="AG261" s="204">
        <f t="shared" si="60"/>
        <v>5620.67</v>
      </c>
    </row>
    <row r="262" spans="1:33" ht="28.5" x14ac:dyDescent="0.2">
      <c r="A262" s="293" t="s">
        <v>1787</v>
      </c>
      <c r="B262" s="194" t="s">
        <v>984</v>
      </c>
      <c r="C262" s="195" t="s">
        <v>558</v>
      </c>
      <c r="D262" s="194" t="s">
        <v>1469</v>
      </c>
      <c r="E262" s="194" t="s">
        <v>665</v>
      </c>
      <c r="F262" s="196" t="s">
        <v>384</v>
      </c>
      <c r="G262" s="198">
        <v>1</v>
      </c>
      <c r="H262" s="199">
        <v>6901.52</v>
      </c>
      <c r="I262" s="267">
        <f t="shared" si="61"/>
        <v>8337.73</v>
      </c>
      <c r="J262" s="267">
        <f t="shared" si="62"/>
        <v>8337.73</v>
      </c>
      <c r="K262" s="268">
        <f>(J262/J600)</f>
        <v>1.5231757665490973E-3</v>
      </c>
      <c r="L262" s="40"/>
      <c r="M262" s="45"/>
      <c r="N262" s="122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0"/>
      <c r="AE262" s="40"/>
      <c r="AF262" s="205"/>
      <c r="AG262" s="204">
        <f t="shared" si="60"/>
        <v>8337.73</v>
      </c>
    </row>
    <row r="263" spans="1:33" x14ac:dyDescent="0.2">
      <c r="A263" s="90"/>
      <c r="B263" s="262" t="s">
        <v>258</v>
      </c>
      <c r="C263" s="262"/>
      <c r="D263" s="262"/>
      <c r="E263" s="262" t="s">
        <v>174</v>
      </c>
      <c r="F263" s="262"/>
      <c r="G263" s="263"/>
      <c r="H263" s="264"/>
      <c r="I263" s="265"/>
      <c r="J263" s="265">
        <f>SUM(J264:J308)</f>
        <v>89700.779999999984</v>
      </c>
      <c r="K263" s="266"/>
      <c r="L263" s="40"/>
      <c r="M263" s="45"/>
      <c r="N263" s="122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0"/>
      <c r="AE263" s="40"/>
      <c r="AF263" s="205"/>
      <c r="AG263" s="204"/>
    </row>
    <row r="264" spans="1:33" ht="28.5" x14ac:dyDescent="0.2">
      <c r="A264" s="90"/>
      <c r="B264" s="194" t="s">
        <v>493</v>
      </c>
      <c r="C264" s="195" t="s">
        <v>1291</v>
      </c>
      <c r="D264" s="194" t="s">
        <v>36</v>
      </c>
      <c r="E264" s="194" t="s">
        <v>1292</v>
      </c>
      <c r="F264" s="196" t="s">
        <v>40</v>
      </c>
      <c r="G264" s="198">
        <v>1</v>
      </c>
      <c r="H264" s="199">
        <v>55.27</v>
      </c>
      <c r="I264" s="267">
        <f t="shared" si="61"/>
        <v>66.77</v>
      </c>
      <c r="J264" s="267">
        <f t="shared" ref="J264:J308" si="63">ROUND(G264*I264,2)</f>
        <v>66.77</v>
      </c>
      <c r="K264" s="268">
        <f>(J264/J600)</f>
        <v>1.2197857922058309E-5</v>
      </c>
      <c r="L264" s="40"/>
      <c r="M264" s="45"/>
      <c r="N264" s="122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0"/>
      <c r="AE264" s="40"/>
      <c r="AF264" s="205"/>
      <c r="AG264" s="204">
        <f t="shared" si="60"/>
        <v>66.77</v>
      </c>
    </row>
    <row r="265" spans="1:33" x14ac:dyDescent="0.2">
      <c r="A265" s="293" t="s">
        <v>1787</v>
      </c>
      <c r="B265" s="194" t="s">
        <v>985</v>
      </c>
      <c r="C265" s="195" t="s">
        <v>865</v>
      </c>
      <c r="D265" s="194" t="s">
        <v>140</v>
      </c>
      <c r="E265" s="194" t="s">
        <v>866</v>
      </c>
      <c r="F265" s="196" t="s">
        <v>162</v>
      </c>
      <c r="G265" s="198">
        <v>10</v>
      </c>
      <c r="H265" s="199">
        <v>657.1</v>
      </c>
      <c r="I265" s="267">
        <f t="shared" si="61"/>
        <v>793.84</v>
      </c>
      <c r="J265" s="267">
        <f t="shared" si="63"/>
        <v>7938.4</v>
      </c>
      <c r="K265" s="268">
        <f>(J265/J600)</f>
        <v>1.4502242822894665E-3</v>
      </c>
      <c r="L265" s="40"/>
      <c r="M265" s="45"/>
      <c r="N265" s="122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0"/>
      <c r="AE265" s="40"/>
      <c r="AF265" s="205"/>
      <c r="AG265" s="204">
        <f t="shared" si="60"/>
        <v>7938.4</v>
      </c>
    </row>
    <row r="266" spans="1:33" ht="28.5" x14ac:dyDescent="0.2">
      <c r="A266" s="90"/>
      <c r="B266" s="194" t="s">
        <v>986</v>
      </c>
      <c r="C266" s="195" t="s">
        <v>175</v>
      </c>
      <c r="D266" s="194" t="s">
        <v>36</v>
      </c>
      <c r="E266" s="194" t="s">
        <v>176</v>
      </c>
      <c r="F266" s="196" t="s">
        <v>40</v>
      </c>
      <c r="G266" s="198">
        <v>31</v>
      </c>
      <c r="H266" s="199">
        <v>76.94</v>
      </c>
      <c r="I266" s="267">
        <f t="shared" si="61"/>
        <v>92.95</v>
      </c>
      <c r="J266" s="267">
        <f t="shared" si="63"/>
        <v>2881.45</v>
      </c>
      <c r="K266" s="268">
        <f>(J266/J600)</f>
        <v>5.2639685052441093E-4</v>
      </c>
      <c r="L266" s="40"/>
      <c r="M266" s="45"/>
      <c r="N266" s="122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0"/>
      <c r="AE266" s="40"/>
      <c r="AF266" s="205"/>
      <c r="AG266" s="204">
        <f t="shared" si="60"/>
        <v>2881.45</v>
      </c>
    </row>
    <row r="267" spans="1:33" ht="28.5" x14ac:dyDescent="0.2">
      <c r="A267" s="90"/>
      <c r="B267" s="194" t="s">
        <v>987</v>
      </c>
      <c r="C267" s="195" t="s">
        <v>1184</v>
      </c>
      <c r="D267" s="194" t="s">
        <v>36</v>
      </c>
      <c r="E267" s="194" t="s">
        <v>1185</v>
      </c>
      <c r="F267" s="196" t="s">
        <v>40</v>
      </c>
      <c r="G267" s="198">
        <v>7</v>
      </c>
      <c r="H267" s="199">
        <v>109.62</v>
      </c>
      <c r="I267" s="267">
        <f t="shared" si="61"/>
        <v>132.43</v>
      </c>
      <c r="J267" s="267">
        <f t="shared" si="63"/>
        <v>927.01</v>
      </c>
      <c r="K267" s="268">
        <f>(J267/J600)</f>
        <v>1.6935055073127563E-4</v>
      </c>
      <c r="L267" s="40"/>
      <c r="M267" s="45"/>
      <c r="N267" s="122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0"/>
      <c r="AE267" s="40"/>
      <c r="AF267" s="205"/>
      <c r="AG267" s="204">
        <f t="shared" si="60"/>
        <v>927.01</v>
      </c>
    </row>
    <row r="268" spans="1:33" ht="28.5" x14ac:dyDescent="0.2">
      <c r="A268" s="90"/>
      <c r="B268" s="194" t="s">
        <v>988</v>
      </c>
      <c r="C268" s="195" t="s">
        <v>330</v>
      </c>
      <c r="D268" s="194" t="s">
        <v>36</v>
      </c>
      <c r="E268" s="194" t="s">
        <v>331</v>
      </c>
      <c r="F268" s="196" t="s">
        <v>40</v>
      </c>
      <c r="G268" s="198">
        <v>8</v>
      </c>
      <c r="H268" s="199">
        <v>23.84</v>
      </c>
      <c r="I268" s="267">
        <f t="shared" si="61"/>
        <v>28.8</v>
      </c>
      <c r="J268" s="267">
        <f t="shared" si="63"/>
        <v>230.4</v>
      </c>
      <c r="K268" s="268">
        <f>(J268/J600)</f>
        <v>4.2090556615878909E-5</v>
      </c>
      <c r="L268" s="40"/>
      <c r="M268" s="45"/>
      <c r="N268" s="81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0"/>
      <c r="AE268" s="40"/>
      <c r="AF268" s="205"/>
      <c r="AG268" s="204">
        <f t="shared" si="60"/>
        <v>230.4</v>
      </c>
    </row>
    <row r="269" spans="1:33" x14ac:dyDescent="0.2">
      <c r="A269" s="90"/>
      <c r="B269" s="194" t="s">
        <v>989</v>
      </c>
      <c r="C269" s="195" t="s">
        <v>253</v>
      </c>
      <c r="D269" s="194" t="s">
        <v>36</v>
      </c>
      <c r="E269" s="194" t="s">
        <v>254</v>
      </c>
      <c r="F269" s="196" t="s">
        <v>40</v>
      </c>
      <c r="G269" s="198">
        <v>70</v>
      </c>
      <c r="H269" s="199">
        <v>14.09</v>
      </c>
      <c r="I269" s="267">
        <f t="shared" si="61"/>
        <v>17.02</v>
      </c>
      <c r="J269" s="267">
        <f t="shared" si="63"/>
        <v>1191.4000000000001</v>
      </c>
      <c r="K269" s="268">
        <f>(J269/J600)</f>
        <v>2.1765056055624189E-4</v>
      </c>
      <c r="L269" s="40"/>
      <c r="M269" s="45"/>
      <c r="N269" s="81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0"/>
      <c r="AE269" s="40"/>
      <c r="AF269" s="205"/>
      <c r="AG269" s="204">
        <f t="shared" si="60"/>
        <v>1191.4000000000001</v>
      </c>
    </row>
    <row r="270" spans="1:33" x14ac:dyDescent="0.2">
      <c r="A270" s="90"/>
      <c r="B270" s="194" t="s">
        <v>990</v>
      </c>
      <c r="C270" s="195" t="s">
        <v>562</v>
      </c>
      <c r="D270" s="194" t="s">
        <v>36</v>
      </c>
      <c r="E270" s="194" t="s">
        <v>869</v>
      </c>
      <c r="F270" s="196" t="s">
        <v>40</v>
      </c>
      <c r="G270" s="198">
        <v>3</v>
      </c>
      <c r="H270" s="199">
        <v>25.75</v>
      </c>
      <c r="I270" s="267">
        <f t="shared" si="61"/>
        <v>31.11</v>
      </c>
      <c r="J270" s="267">
        <f t="shared" si="63"/>
        <v>93.33</v>
      </c>
      <c r="K270" s="268">
        <f>(J270/J600)</f>
        <v>1.7049963754166572E-5</v>
      </c>
      <c r="L270" s="40"/>
      <c r="M270" s="45"/>
      <c r="N270" s="81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0"/>
      <c r="AE270" s="40"/>
      <c r="AF270" s="205"/>
      <c r="AG270" s="204">
        <f t="shared" si="60"/>
        <v>93.33</v>
      </c>
    </row>
    <row r="271" spans="1:33" x14ac:dyDescent="0.2">
      <c r="A271" s="90"/>
      <c r="B271" s="194" t="s">
        <v>991</v>
      </c>
      <c r="C271" s="195" t="s">
        <v>1162</v>
      </c>
      <c r="D271" s="194" t="s">
        <v>1186</v>
      </c>
      <c r="E271" s="194" t="s">
        <v>1187</v>
      </c>
      <c r="F271" s="196" t="s">
        <v>40</v>
      </c>
      <c r="G271" s="198">
        <v>3</v>
      </c>
      <c r="H271" s="199">
        <v>212.52</v>
      </c>
      <c r="I271" s="267">
        <f t="shared" si="61"/>
        <v>256.75</v>
      </c>
      <c r="J271" s="267">
        <f t="shared" si="63"/>
        <v>770.25</v>
      </c>
      <c r="K271" s="268">
        <f>(J271/J600)</f>
        <v>1.4071289597821496E-4</v>
      </c>
      <c r="L271" s="40"/>
      <c r="M271" s="45"/>
      <c r="N271" s="122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0"/>
      <c r="AE271" s="40"/>
      <c r="AF271" s="205"/>
      <c r="AG271" s="204">
        <f t="shared" si="60"/>
        <v>770.25</v>
      </c>
    </row>
    <row r="272" spans="1:33" ht="28.5" x14ac:dyDescent="0.2">
      <c r="A272" s="90"/>
      <c r="B272" s="194" t="s">
        <v>992</v>
      </c>
      <c r="C272" s="195" t="s">
        <v>377</v>
      </c>
      <c r="D272" s="194" t="s">
        <v>36</v>
      </c>
      <c r="E272" s="194" t="s">
        <v>868</v>
      </c>
      <c r="F272" s="196" t="s">
        <v>40</v>
      </c>
      <c r="G272" s="198">
        <v>73</v>
      </c>
      <c r="H272" s="199">
        <v>11.8</v>
      </c>
      <c r="I272" s="267">
        <f t="shared" si="61"/>
        <v>14.26</v>
      </c>
      <c r="J272" s="267">
        <f t="shared" si="63"/>
        <v>1040.98</v>
      </c>
      <c r="K272" s="268">
        <f>(J272/J600)</f>
        <v>1.9017112684894803E-4</v>
      </c>
      <c r="L272" s="40"/>
      <c r="M272" s="45"/>
      <c r="N272" s="122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0"/>
      <c r="AE272" s="40"/>
      <c r="AF272" s="205"/>
      <c r="AG272" s="204">
        <f t="shared" si="60"/>
        <v>1040.98</v>
      </c>
    </row>
    <row r="273" spans="1:33" ht="28.5" x14ac:dyDescent="0.2">
      <c r="A273" s="90"/>
      <c r="B273" s="194" t="s">
        <v>993</v>
      </c>
      <c r="C273" s="195" t="s">
        <v>563</v>
      </c>
      <c r="D273" s="194" t="s">
        <v>36</v>
      </c>
      <c r="E273" s="194" t="s">
        <v>564</v>
      </c>
      <c r="F273" s="196" t="s">
        <v>40</v>
      </c>
      <c r="G273" s="198">
        <v>30</v>
      </c>
      <c r="H273" s="199">
        <v>72.39</v>
      </c>
      <c r="I273" s="267">
        <f t="shared" si="61"/>
        <v>87.45</v>
      </c>
      <c r="J273" s="267">
        <f t="shared" si="63"/>
        <v>2623.5</v>
      </c>
      <c r="K273" s="268">
        <f>(J273/J600)</f>
        <v>4.7927333021596487E-4</v>
      </c>
      <c r="L273" s="40"/>
      <c r="M273" s="45"/>
      <c r="N273" s="122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0"/>
      <c r="AE273" s="40"/>
      <c r="AF273" s="205"/>
      <c r="AG273" s="204">
        <f t="shared" si="60"/>
        <v>2623.5</v>
      </c>
    </row>
    <row r="274" spans="1:33" ht="28.5" x14ac:dyDescent="0.2">
      <c r="A274" s="40"/>
      <c r="B274" s="194" t="s">
        <v>994</v>
      </c>
      <c r="C274" s="195" t="s">
        <v>526</v>
      </c>
      <c r="D274" s="194" t="s">
        <v>36</v>
      </c>
      <c r="E274" s="194" t="s">
        <v>527</v>
      </c>
      <c r="F274" s="196" t="s">
        <v>40</v>
      </c>
      <c r="G274" s="198">
        <v>23</v>
      </c>
      <c r="H274" s="199">
        <v>48</v>
      </c>
      <c r="I274" s="267">
        <f t="shared" si="61"/>
        <v>57.99</v>
      </c>
      <c r="J274" s="267">
        <f t="shared" si="63"/>
        <v>1333.77</v>
      </c>
      <c r="K274" s="268">
        <f>(J274/J600)</f>
        <v>2.4365938236788545E-4</v>
      </c>
      <c r="L274" s="40"/>
      <c r="M274" s="45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205"/>
      <c r="AG274" s="204">
        <f t="shared" si="60"/>
        <v>1333.77</v>
      </c>
    </row>
    <row r="275" spans="1:33" ht="28.5" x14ac:dyDescent="0.2">
      <c r="A275" s="90"/>
      <c r="B275" s="194" t="s">
        <v>995</v>
      </c>
      <c r="C275" s="195" t="s">
        <v>177</v>
      </c>
      <c r="D275" s="194" t="s">
        <v>36</v>
      </c>
      <c r="E275" s="194" t="s">
        <v>178</v>
      </c>
      <c r="F275" s="196" t="s">
        <v>40</v>
      </c>
      <c r="G275" s="198">
        <v>117</v>
      </c>
      <c r="H275" s="199">
        <v>15.76</v>
      </c>
      <c r="I275" s="267">
        <f t="shared" si="61"/>
        <v>19.04</v>
      </c>
      <c r="J275" s="267">
        <f t="shared" si="63"/>
        <v>2227.6799999999998</v>
      </c>
      <c r="K275" s="268">
        <f>(J275/J600)</f>
        <v>4.0696306927977917E-4</v>
      </c>
      <c r="L275" s="40"/>
      <c r="M275" s="45"/>
      <c r="N275" s="97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0"/>
      <c r="AF275" s="205"/>
      <c r="AG275" s="204">
        <f t="shared" si="60"/>
        <v>2227.6799999999998</v>
      </c>
    </row>
    <row r="276" spans="1:33" ht="28.5" x14ac:dyDescent="0.2">
      <c r="A276" s="90"/>
      <c r="B276" s="194" t="s">
        <v>996</v>
      </c>
      <c r="C276" s="195" t="s">
        <v>1293</v>
      </c>
      <c r="D276" s="194" t="s">
        <v>36</v>
      </c>
      <c r="E276" s="194" t="s">
        <v>1294</v>
      </c>
      <c r="F276" s="196" t="s">
        <v>40</v>
      </c>
      <c r="G276" s="198">
        <v>1</v>
      </c>
      <c r="H276" s="199">
        <v>18.809999999999999</v>
      </c>
      <c r="I276" s="267">
        <f t="shared" si="61"/>
        <v>22.72</v>
      </c>
      <c r="J276" s="267">
        <f t="shared" si="63"/>
        <v>22.72</v>
      </c>
      <c r="K276" s="268">
        <f>(J276/J600)</f>
        <v>4.1505965551769477E-6</v>
      </c>
      <c r="L276" s="40"/>
      <c r="M276" s="45"/>
      <c r="N276" s="97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0"/>
      <c r="AF276" s="205"/>
      <c r="AG276" s="204">
        <f t="shared" si="60"/>
        <v>22.72</v>
      </c>
    </row>
    <row r="277" spans="1:33" ht="28.5" x14ac:dyDescent="0.2">
      <c r="A277" s="133"/>
      <c r="B277" s="194" t="s">
        <v>997</v>
      </c>
      <c r="C277" s="195" t="s">
        <v>1188</v>
      </c>
      <c r="D277" s="194" t="s">
        <v>36</v>
      </c>
      <c r="E277" s="194" t="s">
        <v>1189</v>
      </c>
      <c r="F277" s="196" t="s">
        <v>40</v>
      </c>
      <c r="G277" s="198">
        <v>1</v>
      </c>
      <c r="H277" s="199">
        <v>31.1</v>
      </c>
      <c r="I277" s="267">
        <f t="shared" si="61"/>
        <v>37.57</v>
      </c>
      <c r="J277" s="267">
        <f t="shared" si="63"/>
        <v>37.57</v>
      </c>
      <c r="K277" s="268">
        <f>(J277/J600)</f>
        <v>6.863464462059768E-6</v>
      </c>
      <c r="L277" s="40"/>
      <c r="M277" s="45"/>
      <c r="N277" s="134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40"/>
      <c r="AF277" s="205"/>
      <c r="AG277" s="204">
        <f t="shared" si="60"/>
        <v>37.57</v>
      </c>
    </row>
    <row r="278" spans="1:33" ht="28.5" x14ac:dyDescent="0.2">
      <c r="A278" s="90"/>
      <c r="B278" s="194" t="s">
        <v>998</v>
      </c>
      <c r="C278" s="195" t="s">
        <v>179</v>
      </c>
      <c r="D278" s="194" t="s">
        <v>36</v>
      </c>
      <c r="E278" s="194" t="s">
        <v>180</v>
      </c>
      <c r="F278" s="196" t="s">
        <v>40</v>
      </c>
      <c r="G278" s="198">
        <v>59</v>
      </c>
      <c r="H278" s="199">
        <v>12.88</v>
      </c>
      <c r="I278" s="267">
        <f t="shared" si="61"/>
        <v>15.56</v>
      </c>
      <c r="J278" s="267">
        <f t="shared" si="63"/>
        <v>918.04</v>
      </c>
      <c r="K278" s="268">
        <f>(J278/J600)</f>
        <v>1.6771186890469388E-4</v>
      </c>
      <c r="L278" s="40"/>
      <c r="M278" s="45"/>
      <c r="N278" s="97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0"/>
      <c r="AF278" s="205"/>
      <c r="AG278" s="204">
        <f t="shared" si="60"/>
        <v>918.04</v>
      </c>
    </row>
    <row r="279" spans="1:33" ht="28.5" x14ac:dyDescent="0.2">
      <c r="A279" s="90"/>
      <c r="B279" s="194" t="s">
        <v>999</v>
      </c>
      <c r="C279" s="195" t="s">
        <v>565</v>
      </c>
      <c r="D279" s="194" t="s">
        <v>36</v>
      </c>
      <c r="E279" s="194" t="s">
        <v>566</v>
      </c>
      <c r="F279" s="196" t="s">
        <v>40</v>
      </c>
      <c r="G279" s="198">
        <v>44</v>
      </c>
      <c r="H279" s="199">
        <v>17.760000000000002</v>
      </c>
      <c r="I279" s="267">
        <f t="shared" si="61"/>
        <v>21.46</v>
      </c>
      <c r="J279" s="267">
        <f t="shared" si="63"/>
        <v>944.24</v>
      </c>
      <c r="K279" s="268">
        <f>(J279/J600)</f>
        <v>1.7249820824208985E-4</v>
      </c>
      <c r="L279" s="40"/>
      <c r="M279" s="45"/>
      <c r="N279" s="97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0"/>
      <c r="AF279" s="205"/>
      <c r="AG279" s="204">
        <f t="shared" si="60"/>
        <v>944.24</v>
      </c>
    </row>
    <row r="280" spans="1:33" ht="28.5" x14ac:dyDescent="0.2">
      <c r="A280" s="90"/>
      <c r="B280" s="194" t="s">
        <v>1000</v>
      </c>
      <c r="C280" s="195" t="s">
        <v>567</v>
      </c>
      <c r="D280" s="194" t="s">
        <v>36</v>
      </c>
      <c r="E280" s="194" t="s">
        <v>568</v>
      </c>
      <c r="F280" s="196" t="s">
        <v>40</v>
      </c>
      <c r="G280" s="198">
        <v>10</v>
      </c>
      <c r="H280" s="199">
        <v>26.07</v>
      </c>
      <c r="I280" s="267">
        <f t="shared" si="61"/>
        <v>31.5</v>
      </c>
      <c r="J280" s="267">
        <f t="shared" si="63"/>
        <v>315</v>
      </c>
      <c r="K280" s="268">
        <f>(J280/J600)</f>
        <v>5.7545682873271945E-5</v>
      </c>
      <c r="L280" s="40"/>
      <c r="M280" s="45"/>
      <c r="N280" s="97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0"/>
      <c r="AF280" s="205"/>
      <c r="AG280" s="204">
        <f t="shared" ref="AG280:AG343" si="64">J280</f>
        <v>315</v>
      </c>
    </row>
    <row r="281" spans="1:33" ht="28.5" x14ac:dyDescent="0.2">
      <c r="A281" s="90"/>
      <c r="B281" s="194" t="s">
        <v>1001</v>
      </c>
      <c r="C281" s="195" t="s">
        <v>181</v>
      </c>
      <c r="D281" s="194" t="s">
        <v>36</v>
      </c>
      <c r="E281" s="194" t="s">
        <v>182</v>
      </c>
      <c r="F281" s="196" t="s">
        <v>40</v>
      </c>
      <c r="G281" s="198">
        <v>75</v>
      </c>
      <c r="H281" s="199">
        <v>12.64</v>
      </c>
      <c r="I281" s="267">
        <f t="shared" si="61"/>
        <v>15.27</v>
      </c>
      <c r="J281" s="267">
        <f t="shared" si="63"/>
        <v>1145.25</v>
      </c>
      <c r="K281" s="268">
        <f>(J281/J600)</f>
        <v>2.0921966130353869E-4</v>
      </c>
      <c r="L281" s="40"/>
      <c r="M281" s="45"/>
      <c r="N281" s="97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0"/>
      <c r="AF281" s="205"/>
      <c r="AG281" s="204">
        <f t="shared" si="64"/>
        <v>1145.25</v>
      </c>
    </row>
    <row r="282" spans="1:33" ht="28.5" x14ac:dyDescent="0.2">
      <c r="A282" s="90"/>
      <c r="B282" s="194" t="s">
        <v>1002</v>
      </c>
      <c r="C282" s="195" t="s">
        <v>185</v>
      </c>
      <c r="D282" s="194" t="s">
        <v>36</v>
      </c>
      <c r="E282" s="194" t="s">
        <v>186</v>
      </c>
      <c r="F282" s="196" t="s">
        <v>40</v>
      </c>
      <c r="G282" s="198">
        <v>87</v>
      </c>
      <c r="H282" s="199">
        <v>16.98</v>
      </c>
      <c r="I282" s="267">
        <f t="shared" si="61"/>
        <v>20.51</v>
      </c>
      <c r="J282" s="267">
        <f t="shared" si="63"/>
        <v>1784.37</v>
      </c>
      <c r="K282" s="268">
        <f>(J282/J600)</f>
        <v>3.2597711158279446E-4</v>
      </c>
      <c r="L282" s="40"/>
      <c r="M282" s="45"/>
      <c r="N282" s="97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0"/>
      <c r="AF282" s="205"/>
      <c r="AG282" s="204">
        <f t="shared" si="64"/>
        <v>1784.37</v>
      </c>
    </row>
    <row r="283" spans="1:33" ht="42.75" x14ac:dyDescent="0.2">
      <c r="A283" s="90"/>
      <c r="B283" s="194" t="s">
        <v>1003</v>
      </c>
      <c r="C283" s="195" t="s">
        <v>569</v>
      </c>
      <c r="D283" s="194" t="s">
        <v>36</v>
      </c>
      <c r="E283" s="194" t="s">
        <v>570</v>
      </c>
      <c r="F283" s="196" t="s">
        <v>40</v>
      </c>
      <c r="G283" s="198">
        <v>18</v>
      </c>
      <c r="H283" s="199">
        <v>46.59</v>
      </c>
      <c r="I283" s="267">
        <f t="shared" si="61"/>
        <v>56.29</v>
      </c>
      <c r="J283" s="267">
        <f t="shared" si="63"/>
        <v>1013.22</v>
      </c>
      <c r="K283" s="268">
        <f>(J283/J600)</f>
        <v>1.8509979936779872E-4</v>
      </c>
      <c r="L283" s="40"/>
      <c r="M283" s="45"/>
      <c r="N283" s="97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0"/>
      <c r="AF283" s="205"/>
      <c r="AG283" s="204">
        <f t="shared" si="64"/>
        <v>1013.22</v>
      </c>
    </row>
    <row r="284" spans="1:33" ht="42.75" x14ac:dyDescent="0.2">
      <c r="A284" s="90"/>
      <c r="B284" s="194" t="s">
        <v>1004</v>
      </c>
      <c r="C284" s="195" t="s">
        <v>1121</v>
      </c>
      <c r="D284" s="194" t="s">
        <v>36</v>
      </c>
      <c r="E284" s="194" t="s">
        <v>1122</v>
      </c>
      <c r="F284" s="196" t="s">
        <v>40</v>
      </c>
      <c r="G284" s="198">
        <v>3</v>
      </c>
      <c r="H284" s="199">
        <v>51.75</v>
      </c>
      <c r="I284" s="267">
        <f t="shared" si="61"/>
        <v>62.52</v>
      </c>
      <c r="J284" s="267">
        <f t="shared" si="63"/>
        <v>187.56</v>
      </c>
      <c r="K284" s="268">
        <f>(J284/J600)</f>
        <v>3.4264343745113926E-5</v>
      </c>
      <c r="L284" s="40"/>
      <c r="M284" s="45"/>
      <c r="N284" s="97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0"/>
      <c r="AF284" s="205"/>
      <c r="AG284" s="204">
        <f t="shared" si="64"/>
        <v>187.56</v>
      </c>
    </row>
    <row r="285" spans="1:33" ht="28.5" x14ac:dyDescent="0.2">
      <c r="A285" s="90"/>
      <c r="B285" s="194" t="s">
        <v>1005</v>
      </c>
      <c r="C285" s="195" t="s">
        <v>1190</v>
      </c>
      <c r="D285" s="194" t="s">
        <v>36</v>
      </c>
      <c r="E285" s="194" t="s">
        <v>1191</v>
      </c>
      <c r="F285" s="196" t="s">
        <v>40</v>
      </c>
      <c r="G285" s="198">
        <v>9</v>
      </c>
      <c r="H285" s="199">
        <v>55.48</v>
      </c>
      <c r="I285" s="267">
        <f t="shared" si="61"/>
        <v>67.03</v>
      </c>
      <c r="J285" s="267">
        <f t="shared" si="63"/>
        <v>603.27</v>
      </c>
      <c r="K285" s="268">
        <f>(J285/J600)</f>
        <v>1.102082035141548E-4</v>
      </c>
      <c r="L285" s="40"/>
      <c r="M285" s="45"/>
      <c r="N285" s="97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0"/>
      <c r="AF285" s="205"/>
      <c r="AG285" s="204">
        <f t="shared" si="64"/>
        <v>603.27</v>
      </c>
    </row>
    <row r="286" spans="1:33" ht="28.5" x14ac:dyDescent="0.2">
      <c r="A286" s="90"/>
      <c r="B286" s="194" t="s">
        <v>1006</v>
      </c>
      <c r="C286" s="195" t="s">
        <v>571</v>
      </c>
      <c r="D286" s="194" t="s">
        <v>36</v>
      </c>
      <c r="E286" s="194" t="s">
        <v>572</v>
      </c>
      <c r="F286" s="196" t="s">
        <v>40</v>
      </c>
      <c r="G286" s="198">
        <v>22</v>
      </c>
      <c r="H286" s="199">
        <v>18.149999999999999</v>
      </c>
      <c r="I286" s="267">
        <f t="shared" ref="I286:I349" si="65">ROUND(H286*1.2081,2)</f>
        <v>21.93</v>
      </c>
      <c r="J286" s="267">
        <f t="shared" si="63"/>
        <v>482.46</v>
      </c>
      <c r="K286" s="268">
        <f>(J286/J600)</f>
        <v>8.8138063996948503E-5</v>
      </c>
      <c r="L286" s="40"/>
      <c r="M286" s="45"/>
      <c r="N286" s="97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0"/>
      <c r="AF286" s="205"/>
      <c r="AG286" s="204">
        <f t="shared" si="64"/>
        <v>482.46</v>
      </c>
    </row>
    <row r="287" spans="1:33" ht="28.5" x14ac:dyDescent="0.2">
      <c r="A287" s="90"/>
      <c r="B287" s="194" t="s">
        <v>1007</v>
      </c>
      <c r="C287" s="195" t="s">
        <v>1123</v>
      </c>
      <c r="D287" s="194" t="s">
        <v>36</v>
      </c>
      <c r="E287" s="194" t="s">
        <v>1124</v>
      </c>
      <c r="F287" s="196" t="s">
        <v>40</v>
      </c>
      <c r="G287" s="198">
        <v>1</v>
      </c>
      <c r="H287" s="199">
        <v>29.53</v>
      </c>
      <c r="I287" s="267">
        <f t="shared" si="65"/>
        <v>35.68</v>
      </c>
      <c r="J287" s="267">
        <f t="shared" si="63"/>
        <v>35.68</v>
      </c>
      <c r="K287" s="268">
        <f>(J287/J600)</f>
        <v>6.5181903648201362E-6</v>
      </c>
      <c r="L287" s="40"/>
      <c r="M287" s="45"/>
      <c r="N287" s="97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0"/>
      <c r="AF287" s="205"/>
      <c r="AG287" s="204">
        <f t="shared" si="64"/>
        <v>35.68</v>
      </c>
    </row>
    <row r="288" spans="1:33" ht="28.5" x14ac:dyDescent="0.2">
      <c r="A288" s="90"/>
      <c r="B288" s="194" t="s">
        <v>1008</v>
      </c>
      <c r="C288" s="195" t="s">
        <v>1295</v>
      </c>
      <c r="D288" s="194" t="s">
        <v>36</v>
      </c>
      <c r="E288" s="194" t="s">
        <v>1296</v>
      </c>
      <c r="F288" s="196" t="s">
        <v>40</v>
      </c>
      <c r="G288" s="198">
        <v>1</v>
      </c>
      <c r="H288" s="199">
        <v>31.58</v>
      </c>
      <c r="I288" s="267">
        <f t="shared" si="65"/>
        <v>38.15</v>
      </c>
      <c r="J288" s="267">
        <f t="shared" si="63"/>
        <v>38.15</v>
      </c>
      <c r="K288" s="268">
        <f>(J288/J600)</f>
        <v>6.9694215924296017E-6</v>
      </c>
      <c r="L288" s="40"/>
      <c r="M288" s="45"/>
      <c r="N288" s="97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0"/>
      <c r="AF288" s="205"/>
      <c r="AG288" s="204">
        <f t="shared" si="64"/>
        <v>38.15</v>
      </c>
    </row>
    <row r="289" spans="1:33" ht="28.5" x14ac:dyDescent="0.2">
      <c r="A289" s="90"/>
      <c r="B289" s="194" t="s">
        <v>1009</v>
      </c>
      <c r="C289" s="195" t="s">
        <v>573</v>
      </c>
      <c r="D289" s="194" t="s">
        <v>36</v>
      </c>
      <c r="E289" s="194" t="s">
        <v>574</v>
      </c>
      <c r="F289" s="196" t="s">
        <v>40</v>
      </c>
      <c r="G289" s="198">
        <v>3</v>
      </c>
      <c r="H289" s="199">
        <v>44.47</v>
      </c>
      <c r="I289" s="267">
        <f t="shared" si="65"/>
        <v>53.72</v>
      </c>
      <c r="J289" s="267">
        <f t="shared" si="63"/>
        <v>161.16</v>
      </c>
      <c r="K289" s="268">
        <f>(J289/J600)</f>
        <v>2.9441467466211131E-5</v>
      </c>
      <c r="L289" s="40"/>
      <c r="M289" s="45"/>
      <c r="N289" s="97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0"/>
      <c r="AF289" s="205"/>
      <c r="AG289" s="204">
        <f t="shared" si="64"/>
        <v>161.16</v>
      </c>
    </row>
    <row r="290" spans="1:33" ht="28.5" x14ac:dyDescent="0.2">
      <c r="A290" s="90"/>
      <c r="B290" s="194" t="s">
        <v>1010</v>
      </c>
      <c r="C290" s="195" t="s">
        <v>183</v>
      </c>
      <c r="D290" s="194" t="s">
        <v>36</v>
      </c>
      <c r="E290" s="194" t="s">
        <v>184</v>
      </c>
      <c r="F290" s="196" t="s">
        <v>40</v>
      </c>
      <c r="G290" s="198">
        <v>3</v>
      </c>
      <c r="H290" s="199">
        <v>19.3</v>
      </c>
      <c r="I290" s="267">
        <f t="shared" si="65"/>
        <v>23.32</v>
      </c>
      <c r="J290" s="267">
        <f t="shared" si="63"/>
        <v>69.959999999999994</v>
      </c>
      <c r="K290" s="268">
        <f>(J290/J600)</f>
        <v>1.2780622139092396E-5</v>
      </c>
      <c r="L290" s="40"/>
      <c r="M290" s="45"/>
      <c r="N290" s="136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0"/>
      <c r="AF290" s="205"/>
      <c r="AG290" s="204">
        <f t="shared" si="64"/>
        <v>69.959999999999994</v>
      </c>
    </row>
    <row r="291" spans="1:33" ht="28.5" x14ac:dyDescent="0.2">
      <c r="A291" s="293" t="s">
        <v>1787</v>
      </c>
      <c r="B291" s="194" t="s">
        <v>1011</v>
      </c>
      <c r="C291" s="195" t="s">
        <v>575</v>
      </c>
      <c r="D291" s="194" t="s">
        <v>1469</v>
      </c>
      <c r="E291" s="194" t="s">
        <v>666</v>
      </c>
      <c r="F291" s="196" t="s">
        <v>232</v>
      </c>
      <c r="G291" s="198">
        <v>36.9</v>
      </c>
      <c r="H291" s="199">
        <v>112.16</v>
      </c>
      <c r="I291" s="267">
        <f t="shared" si="65"/>
        <v>135.5</v>
      </c>
      <c r="J291" s="267">
        <f t="shared" si="63"/>
        <v>4999.95</v>
      </c>
      <c r="K291" s="268">
        <f>(J291/J600)</f>
        <v>9.1341440343560652E-4</v>
      </c>
      <c r="L291" s="40"/>
      <c r="M291" s="45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0"/>
      <c r="AF291" s="205"/>
      <c r="AG291" s="204">
        <f t="shared" si="64"/>
        <v>4999.95</v>
      </c>
    </row>
    <row r="292" spans="1:33" x14ac:dyDescent="0.2">
      <c r="A292" s="296" t="s">
        <v>1787</v>
      </c>
      <c r="B292" s="194" t="s">
        <v>1012</v>
      </c>
      <c r="C292" s="195" t="s">
        <v>528</v>
      </c>
      <c r="D292" s="194" t="s">
        <v>1469</v>
      </c>
      <c r="E292" s="194" t="s">
        <v>664</v>
      </c>
      <c r="F292" s="196" t="s">
        <v>232</v>
      </c>
      <c r="G292" s="198">
        <v>172.8</v>
      </c>
      <c r="H292" s="199">
        <v>47.11</v>
      </c>
      <c r="I292" s="267">
        <f t="shared" si="65"/>
        <v>56.91</v>
      </c>
      <c r="J292" s="267">
        <f t="shared" si="63"/>
        <v>9834.0499999999993</v>
      </c>
      <c r="K292" s="268">
        <f>(J292/J600)</f>
        <v>1.7965305481266664E-3</v>
      </c>
      <c r="L292" s="40"/>
      <c r="M292" s="45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40"/>
      <c r="AF292" s="205"/>
      <c r="AG292" s="204">
        <f t="shared" si="64"/>
        <v>9834.0499999999993</v>
      </c>
    </row>
    <row r="293" spans="1:33" ht="28.5" x14ac:dyDescent="0.2">
      <c r="A293" s="296" t="s">
        <v>1787</v>
      </c>
      <c r="B293" s="194" t="s">
        <v>1013</v>
      </c>
      <c r="C293" s="195" t="s">
        <v>577</v>
      </c>
      <c r="D293" s="194" t="s">
        <v>1469</v>
      </c>
      <c r="E293" s="194" t="s">
        <v>668</v>
      </c>
      <c r="F293" s="196" t="s">
        <v>232</v>
      </c>
      <c r="G293" s="198">
        <v>165.2</v>
      </c>
      <c r="H293" s="199">
        <v>38.25</v>
      </c>
      <c r="I293" s="267">
        <f t="shared" si="65"/>
        <v>46.21</v>
      </c>
      <c r="J293" s="267">
        <f t="shared" si="63"/>
        <v>7633.89</v>
      </c>
      <c r="K293" s="268">
        <f>(J293/J600)</f>
        <v>1.3945949619982286E-3</v>
      </c>
      <c r="L293" s="40"/>
      <c r="M293" s="45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40"/>
      <c r="AF293" s="205"/>
      <c r="AG293" s="204">
        <f t="shared" si="64"/>
        <v>7633.89</v>
      </c>
    </row>
    <row r="294" spans="1:33" ht="28.5" x14ac:dyDescent="0.2">
      <c r="A294" s="296" t="s">
        <v>1787</v>
      </c>
      <c r="B294" s="194" t="s">
        <v>1014</v>
      </c>
      <c r="C294" s="195" t="s">
        <v>578</v>
      </c>
      <c r="D294" s="194" t="s">
        <v>1469</v>
      </c>
      <c r="E294" s="194" t="s">
        <v>669</v>
      </c>
      <c r="F294" s="196" t="s">
        <v>232</v>
      </c>
      <c r="G294" s="198">
        <v>291.5</v>
      </c>
      <c r="H294" s="199">
        <v>45.09</v>
      </c>
      <c r="I294" s="267">
        <f t="shared" si="65"/>
        <v>54.47</v>
      </c>
      <c r="J294" s="267">
        <f t="shared" si="63"/>
        <v>15878.01</v>
      </c>
      <c r="K294" s="268">
        <f>(J294/J600)</f>
        <v>2.9006696130750497E-3</v>
      </c>
      <c r="L294" s="40"/>
      <c r="M294" s="45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40"/>
      <c r="AF294" s="205"/>
      <c r="AG294" s="204">
        <f t="shared" si="64"/>
        <v>15878.01</v>
      </c>
    </row>
    <row r="295" spans="1:33" x14ac:dyDescent="0.2">
      <c r="A295" s="296" t="s">
        <v>1787</v>
      </c>
      <c r="B295" s="194" t="s">
        <v>1015</v>
      </c>
      <c r="C295" s="195" t="s">
        <v>1164</v>
      </c>
      <c r="D295" s="194" t="s">
        <v>1469</v>
      </c>
      <c r="E295" s="194" t="s">
        <v>1204</v>
      </c>
      <c r="F295" s="196" t="s">
        <v>232</v>
      </c>
      <c r="G295" s="198">
        <v>35.799999999999997</v>
      </c>
      <c r="H295" s="199">
        <v>107.34</v>
      </c>
      <c r="I295" s="267">
        <f t="shared" si="65"/>
        <v>129.68</v>
      </c>
      <c r="J295" s="267">
        <f t="shared" si="63"/>
        <v>4642.54</v>
      </c>
      <c r="K295" s="268">
        <f>(J295/J600)</f>
        <v>8.4812106211580932E-4</v>
      </c>
      <c r="L295" s="40"/>
      <c r="M295" s="45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40"/>
      <c r="AF295" s="205"/>
      <c r="AG295" s="204">
        <f t="shared" si="64"/>
        <v>4642.54</v>
      </c>
    </row>
    <row r="296" spans="1:33" ht="28.5" x14ac:dyDescent="0.2">
      <c r="A296" s="19"/>
      <c r="B296" s="194" t="s">
        <v>1016</v>
      </c>
      <c r="C296" s="195" t="s">
        <v>1297</v>
      </c>
      <c r="D296" s="194" t="s">
        <v>36</v>
      </c>
      <c r="E296" s="194" t="s">
        <v>1298</v>
      </c>
      <c r="F296" s="196" t="s">
        <v>40</v>
      </c>
      <c r="G296" s="198">
        <v>8</v>
      </c>
      <c r="H296" s="199">
        <v>18.05</v>
      </c>
      <c r="I296" s="267">
        <f t="shared" si="65"/>
        <v>21.81</v>
      </c>
      <c r="J296" s="267">
        <f t="shared" si="63"/>
        <v>174.48</v>
      </c>
      <c r="K296" s="268">
        <f>(J296/J600)</f>
        <v>3.187482777056663E-5</v>
      </c>
      <c r="L296" s="40"/>
      <c r="M296" s="45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40"/>
      <c r="AF296" s="205"/>
      <c r="AG296" s="204">
        <f t="shared" si="64"/>
        <v>174.48</v>
      </c>
    </row>
    <row r="297" spans="1:33" x14ac:dyDescent="0.2">
      <c r="A297" s="19" t="s">
        <v>1787</v>
      </c>
      <c r="B297" s="194" t="s">
        <v>1017</v>
      </c>
      <c r="C297" s="197" t="s">
        <v>1788</v>
      </c>
      <c r="D297" s="194" t="s">
        <v>140</v>
      </c>
      <c r="E297" s="194" t="s">
        <v>579</v>
      </c>
      <c r="F297" s="196" t="s">
        <v>162</v>
      </c>
      <c r="G297" s="198">
        <v>23</v>
      </c>
      <c r="H297" s="199">
        <v>23.35</v>
      </c>
      <c r="I297" s="267">
        <f t="shared" si="65"/>
        <v>28.21</v>
      </c>
      <c r="J297" s="267">
        <f t="shared" si="63"/>
        <v>648.83000000000004</v>
      </c>
      <c r="K297" s="268">
        <f>(J297/J600)</f>
        <v>1.1853131878941282E-4</v>
      </c>
      <c r="L297" s="40"/>
      <c r="M297" s="45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40"/>
      <c r="AF297" s="205"/>
      <c r="AG297" s="204">
        <f t="shared" si="64"/>
        <v>648.83000000000004</v>
      </c>
    </row>
    <row r="298" spans="1:33" ht="28.5" x14ac:dyDescent="0.2">
      <c r="A298" s="19"/>
      <c r="B298" s="194" t="s">
        <v>1194</v>
      </c>
      <c r="C298" s="195" t="s">
        <v>533</v>
      </c>
      <c r="D298" s="194" t="s">
        <v>36</v>
      </c>
      <c r="E298" s="194" t="s">
        <v>534</v>
      </c>
      <c r="F298" s="196" t="s">
        <v>40</v>
      </c>
      <c r="G298" s="198">
        <v>33</v>
      </c>
      <c r="H298" s="199">
        <v>8.7799999999999994</v>
      </c>
      <c r="I298" s="267">
        <f t="shared" si="65"/>
        <v>10.61</v>
      </c>
      <c r="J298" s="267">
        <f t="shared" si="63"/>
        <v>350.13</v>
      </c>
      <c r="K298" s="268">
        <f>(J298/J600)</f>
        <v>6.3963396648948276E-5</v>
      </c>
      <c r="L298" s="40"/>
      <c r="M298" s="45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40"/>
      <c r="AF298" s="205"/>
      <c r="AG298" s="204">
        <f t="shared" si="64"/>
        <v>350.13</v>
      </c>
    </row>
    <row r="299" spans="1:33" ht="28.5" x14ac:dyDescent="0.2">
      <c r="A299" s="19"/>
      <c r="B299" s="194" t="s">
        <v>1196</v>
      </c>
      <c r="C299" s="195" t="s">
        <v>171</v>
      </c>
      <c r="D299" s="194" t="s">
        <v>36</v>
      </c>
      <c r="E299" s="194" t="s">
        <v>172</v>
      </c>
      <c r="F299" s="196" t="s">
        <v>40</v>
      </c>
      <c r="G299" s="198">
        <v>33</v>
      </c>
      <c r="H299" s="199">
        <v>12.44</v>
      </c>
      <c r="I299" s="267">
        <f t="shared" si="65"/>
        <v>15.03</v>
      </c>
      <c r="J299" s="267">
        <f t="shared" si="63"/>
        <v>495.99</v>
      </c>
      <c r="K299" s="268">
        <f>(J299/J600)</f>
        <v>9.0609788089886196E-5</v>
      </c>
      <c r="L299" s="40"/>
      <c r="M299" s="45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40"/>
      <c r="AF299" s="205"/>
      <c r="AG299" s="204">
        <f t="shared" si="64"/>
        <v>495.99</v>
      </c>
    </row>
    <row r="300" spans="1:33" ht="28.5" x14ac:dyDescent="0.2">
      <c r="A300" s="19"/>
      <c r="B300" s="194" t="s">
        <v>1197</v>
      </c>
      <c r="C300" s="195" t="s">
        <v>544</v>
      </c>
      <c r="D300" s="194" t="s">
        <v>36</v>
      </c>
      <c r="E300" s="194" t="s">
        <v>545</v>
      </c>
      <c r="F300" s="196" t="s">
        <v>40</v>
      </c>
      <c r="G300" s="198">
        <v>33</v>
      </c>
      <c r="H300" s="199">
        <v>14.47</v>
      </c>
      <c r="I300" s="267">
        <f t="shared" si="65"/>
        <v>17.48</v>
      </c>
      <c r="J300" s="267">
        <f t="shared" si="63"/>
        <v>576.84</v>
      </c>
      <c r="K300" s="268">
        <f>(J300/J600)</f>
        <v>1.05379846694026E-4</v>
      </c>
      <c r="L300" s="40"/>
      <c r="M300" s="45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40"/>
      <c r="AF300" s="205"/>
      <c r="AG300" s="204">
        <f t="shared" si="64"/>
        <v>576.84</v>
      </c>
    </row>
    <row r="301" spans="1:33" ht="28.5" x14ac:dyDescent="0.2">
      <c r="A301" s="19"/>
      <c r="B301" s="194" t="s">
        <v>1198</v>
      </c>
      <c r="C301" s="195" t="s">
        <v>169</v>
      </c>
      <c r="D301" s="194" t="s">
        <v>36</v>
      </c>
      <c r="E301" s="194" t="s">
        <v>170</v>
      </c>
      <c r="F301" s="196" t="s">
        <v>40</v>
      </c>
      <c r="G301" s="198">
        <v>66</v>
      </c>
      <c r="H301" s="199">
        <v>11.14</v>
      </c>
      <c r="I301" s="267">
        <f t="shared" si="65"/>
        <v>13.46</v>
      </c>
      <c r="J301" s="267">
        <f t="shared" si="63"/>
        <v>888.36</v>
      </c>
      <c r="K301" s="268">
        <f>(J301/J600)</f>
        <v>1.6228978678507893E-4</v>
      </c>
      <c r="L301" s="40"/>
      <c r="M301" s="45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40"/>
      <c r="AF301" s="205"/>
      <c r="AG301" s="204">
        <f t="shared" si="64"/>
        <v>888.36</v>
      </c>
    </row>
    <row r="302" spans="1:33" ht="28.5" x14ac:dyDescent="0.2">
      <c r="A302" s="19"/>
      <c r="B302" s="194" t="s">
        <v>1199</v>
      </c>
      <c r="C302" s="195" t="s">
        <v>386</v>
      </c>
      <c r="D302" s="194" t="s">
        <v>36</v>
      </c>
      <c r="E302" s="194" t="s">
        <v>387</v>
      </c>
      <c r="F302" s="196" t="s">
        <v>51</v>
      </c>
      <c r="G302" s="198">
        <v>198</v>
      </c>
      <c r="H302" s="199">
        <v>30.86</v>
      </c>
      <c r="I302" s="267">
        <f t="shared" si="65"/>
        <v>37.28</v>
      </c>
      <c r="J302" s="267">
        <f t="shared" si="63"/>
        <v>7381.44</v>
      </c>
      <c r="K302" s="268">
        <f>(J302/J600)</f>
        <v>1.3484762075812204E-3</v>
      </c>
      <c r="L302" s="40"/>
      <c r="M302" s="45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40"/>
      <c r="AF302" s="205"/>
      <c r="AG302" s="204">
        <f t="shared" si="64"/>
        <v>7381.44</v>
      </c>
    </row>
    <row r="303" spans="1:33" ht="28.5" x14ac:dyDescent="0.2">
      <c r="A303" s="19" t="s">
        <v>1787</v>
      </c>
      <c r="B303" s="194" t="s">
        <v>1200</v>
      </c>
      <c r="C303" s="195" t="s">
        <v>576</v>
      </c>
      <c r="D303" s="194" t="s">
        <v>1469</v>
      </c>
      <c r="E303" s="194" t="s">
        <v>667</v>
      </c>
      <c r="F303" s="196" t="s">
        <v>232</v>
      </c>
      <c r="G303" s="198">
        <v>0.4</v>
      </c>
      <c r="H303" s="199">
        <v>53.26</v>
      </c>
      <c r="I303" s="267">
        <f t="shared" si="65"/>
        <v>64.34</v>
      </c>
      <c r="J303" s="267">
        <f t="shared" si="63"/>
        <v>25.74</v>
      </c>
      <c r="K303" s="268">
        <f>(J303/J600)</f>
        <v>4.7023043719302215E-6</v>
      </c>
      <c r="L303" s="40"/>
      <c r="M303" s="45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40"/>
      <c r="AF303" s="205"/>
      <c r="AG303" s="204">
        <f t="shared" si="64"/>
        <v>25.74</v>
      </c>
    </row>
    <row r="304" spans="1:33" x14ac:dyDescent="0.2">
      <c r="A304" s="19" t="s">
        <v>1787</v>
      </c>
      <c r="B304" s="194" t="s">
        <v>1201</v>
      </c>
      <c r="C304" s="195" t="s">
        <v>1163</v>
      </c>
      <c r="D304" s="194" t="s">
        <v>140</v>
      </c>
      <c r="E304" s="194" t="s">
        <v>1195</v>
      </c>
      <c r="F304" s="196" t="s">
        <v>162</v>
      </c>
      <c r="G304" s="198">
        <v>1</v>
      </c>
      <c r="H304" s="199">
        <v>4618.21</v>
      </c>
      <c r="I304" s="267">
        <f t="shared" si="65"/>
        <v>5579.26</v>
      </c>
      <c r="J304" s="267">
        <f t="shared" si="63"/>
        <v>5579.26</v>
      </c>
      <c r="K304" s="268">
        <f>(J304/J600)</f>
        <v>1.019245481357242E-3</v>
      </c>
      <c r="L304" s="40"/>
      <c r="M304" s="45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40"/>
      <c r="AF304" s="205"/>
      <c r="AG304" s="204">
        <f t="shared" si="64"/>
        <v>5579.26</v>
      </c>
    </row>
    <row r="305" spans="1:33" ht="28.5" x14ac:dyDescent="0.2">
      <c r="A305" s="51"/>
      <c r="B305" s="194" t="s">
        <v>1202</v>
      </c>
      <c r="C305" s="195" t="s">
        <v>1192</v>
      </c>
      <c r="D305" s="194" t="s">
        <v>36</v>
      </c>
      <c r="E305" s="194" t="s">
        <v>1193</v>
      </c>
      <c r="F305" s="196" t="s">
        <v>55</v>
      </c>
      <c r="G305" s="198">
        <v>0.1</v>
      </c>
      <c r="H305" s="199">
        <v>346.26</v>
      </c>
      <c r="I305" s="267">
        <f t="shared" si="65"/>
        <v>418.32</v>
      </c>
      <c r="J305" s="267">
        <f t="shared" si="63"/>
        <v>41.83</v>
      </c>
      <c r="K305" s="268">
        <f>(J305/J600)</f>
        <v>7.6417013161554451E-6</v>
      </c>
      <c r="L305" s="40"/>
      <c r="M305" s="45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205"/>
      <c r="AG305" s="204">
        <f t="shared" si="64"/>
        <v>41.83</v>
      </c>
    </row>
    <row r="306" spans="1:33" ht="28.5" x14ac:dyDescent="0.2">
      <c r="A306" s="51"/>
      <c r="B306" s="194" t="s">
        <v>1203</v>
      </c>
      <c r="C306" s="195" t="s">
        <v>1177</v>
      </c>
      <c r="D306" s="194" t="s">
        <v>36</v>
      </c>
      <c r="E306" s="194" t="s">
        <v>1178</v>
      </c>
      <c r="F306" s="196" t="s">
        <v>40</v>
      </c>
      <c r="G306" s="198">
        <v>36</v>
      </c>
      <c r="H306" s="199">
        <v>11.7</v>
      </c>
      <c r="I306" s="267">
        <f t="shared" si="65"/>
        <v>14.13</v>
      </c>
      <c r="J306" s="267">
        <f t="shared" si="63"/>
        <v>508.68</v>
      </c>
      <c r="K306" s="268">
        <f>(J306/J600)</f>
        <v>9.2928057028495155E-5</v>
      </c>
      <c r="L306" s="40"/>
      <c r="M306" s="45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205"/>
      <c r="AG306" s="204">
        <f t="shared" si="64"/>
        <v>508.68</v>
      </c>
    </row>
    <row r="307" spans="1:33" ht="28.5" x14ac:dyDescent="0.2">
      <c r="A307" s="51"/>
      <c r="B307" s="194" t="s">
        <v>1299</v>
      </c>
      <c r="C307" s="195" t="s">
        <v>187</v>
      </c>
      <c r="D307" s="194" t="s">
        <v>36</v>
      </c>
      <c r="E307" s="194" t="s">
        <v>188</v>
      </c>
      <c r="F307" s="196" t="s">
        <v>40</v>
      </c>
      <c r="G307" s="198">
        <v>30</v>
      </c>
      <c r="H307" s="199">
        <v>17.41</v>
      </c>
      <c r="I307" s="267">
        <f t="shared" si="65"/>
        <v>21.03</v>
      </c>
      <c r="J307" s="267">
        <f t="shared" si="63"/>
        <v>630.9</v>
      </c>
      <c r="K307" s="268">
        <f>(J307/J600)</f>
        <v>1.1525578198332466E-4</v>
      </c>
      <c r="L307" s="40"/>
      <c r="M307" s="45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205"/>
      <c r="AG307" s="204">
        <f t="shared" si="64"/>
        <v>630.9</v>
      </c>
    </row>
    <row r="308" spans="1:33" ht="28.5" x14ac:dyDescent="0.2">
      <c r="A308" s="51"/>
      <c r="B308" s="194" t="s">
        <v>1300</v>
      </c>
      <c r="C308" s="195" t="s">
        <v>1179</v>
      </c>
      <c r="D308" s="194" t="s">
        <v>36</v>
      </c>
      <c r="E308" s="194" t="s">
        <v>1180</v>
      </c>
      <c r="F308" s="196" t="s">
        <v>40</v>
      </c>
      <c r="G308" s="198">
        <v>7</v>
      </c>
      <c r="H308" s="199">
        <v>38.58</v>
      </c>
      <c r="I308" s="267">
        <f t="shared" si="65"/>
        <v>46.61</v>
      </c>
      <c r="J308" s="267">
        <f t="shared" si="63"/>
        <v>326.27</v>
      </c>
      <c r="K308" s="268">
        <f>(J308/J600)</f>
        <v>5.9604539527182337E-5</v>
      </c>
      <c r="L308" s="40"/>
      <c r="M308" s="45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205"/>
      <c r="AG308" s="204">
        <f t="shared" si="64"/>
        <v>326.27</v>
      </c>
    </row>
    <row r="309" spans="1:33" x14ac:dyDescent="0.2">
      <c r="A309" s="51"/>
      <c r="B309" s="262" t="s">
        <v>1018</v>
      </c>
      <c r="C309" s="262"/>
      <c r="D309" s="262"/>
      <c r="E309" s="262" t="s">
        <v>580</v>
      </c>
      <c r="F309" s="262"/>
      <c r="G309" s="263"/>
      <c r="H309" s="264"/>
      <c r="I309" s="265"/>
      <c r="J309" s="265">
        <f>SUM(J310:J326)</f>
        <v>90145.310000000012</v>
      </c>
      <c r="K309" s="266"/>
      <c r="L309" s="40"/>
      <c r="M309" s="45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205"/>
      <c r="AG309" s="204"/>
    </row>
    <row r="310" spans="1:33" ht="28.5" x14ac:dyDescent="0.2">
      <c r="A310" s="51" t="s">
        <v>1787</v>
      </c>
      <c r="B310" s="194" t="s">
        <v>1019</v>
      </c>
      <c r="C310" s="197" t="s">
        <v>1789</v>
      </c>
      <c r="D310" s="194" t="s">
        <v>140</v>
      </c>
      <c r="E310" s="194" t="s">
        <v>870</v>
      </c>
      <c r="F310" s="196" t="s">
        <v>162</v>
      </c>
      <c r="G310" s="198">
        <v>4</v>
      </c>
      <c r="H310" s="199">
        <v>548.42999999999995</v>
      </c>
      <c r="I310" s="267">
        <f t="shared" si="65"/>
        <v>662.56</v>
      </c>
      <c r="J310" s="267">
        <f t="shared" ref="J310:J326" si="66">ROUND(G310*I310,2)</f>
        <v>2650.24</v>
      </c>
      <c r="K310" s="268">
        <f>(J310/J600)</f>
        <v>4.8415831929542928E-4</v>
      </c>
      <c r="L310" s="40"/>
      <c r="M310" s="45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205"/>
      <c r="AG310" s="204">
        <f t="shared" si="64"/>
        <v>2650.24</v>
      </c>
    </row>
    <row r="311" spans="1:33" ht="28.5" x14ac:dyDescent="0.2">
      <c r="A311" s="51"/>
      <c r="B311" s="194" t="s">
        <v>1020</v>
      </c>
      <c r="C311" s="195" t="s">
        <v>1125</v>
      </c>
      <c r="D311" s="194" t="s">
        <v>36</v>
      </c>
      <c r="E311" s="194" t="s">
        <v>1126</v>
      </c>
      <c r="F311" s="196" t="s">
        <v>40</v>
      </c>
      <c r="G311" s="198">
        <v>5</v>
      </c>
      <c r="H311" s="199">
        <v>2540.48</v>
      </c>
      <c r="I311" s="267">
        <f t="shared" si="65"/>
        <v>3069.15</v>
      </c>
      <c r="J311" s="267">
        <f t="shared" si="66"/>
        <v>15345.75</v>
      </c>
      <c r="K311" s="268">
        <f>(J311/J600)</f>
        <v>2.8034338506428983E-3</v>
      </c>
      <c r="L311" s="40"/>
      <c r="M311" s="45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205"/>
      <c r="AG311" s="204">
        <f t="shared" si="64"/>
        <v>15345.75</v>
      </c>
    </row>
    <row r="312" spans="1:33" x14ac:dyDescent="0.2">
      <c r="A312" s="51"/>
      <c r="B312" s="194" t="s">
        <v>1021</v>
      </c>
      <c r="C312" s="195" t="s">
        <v>1373</v>
      </c>
      <c r="D312" s="194" t="s">
        <v>47</v>
      </c>
      <c r="E312" s="194" t="s">
        <v>1390</v>
      </c>
      <c r="F312" s="196" t="s">
        <v>40</v>
      </c>
      <c r="G312" s="198">
        <v>2</v>
      </c>
      <c r="H312" s="199">
        <v>90.51</v>
      </c>
      <c r="I312" s="267">
        <f t="shared" si="65"/>
        <v>109.35</v>
      </c>
      <c r="J312" s="267">
        <f t="shared" si="66"/>
        <v>218.7</v>
      </c>
      <c r="K312" s="268">
        <f>(J312/J600)</f>
        <v>3.9953145537728802E-5</v>
      </c>
      <c r="L312" s="40"/>
      <c r="M312" s="45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205"/>
      <c r="AG312" s="204">
        <f t="shared" si="64"/>
        <v>218.7</v>
      </c>
    </row>
    <row r="313" spans="1:33" ht="28.5" x14ac:dyDescent="0.2">
      <c r="A313" s="51"/>
      <c r="B313" s="194" t="s">
        <v>1022</v>
      </c>
      <c r="C313" s="195" t="s">
        <v>563</v>
      </c>
      <c r="D313" s="194" t="s">
        <v>36</v>
      </c>
      <c r="E313" s="194" t="s">
        <v>564</v>
      </c>
      <c r="F313" s="196" t="s">
        <v>40</v>
      </c>
      <c r="G313" s="198">
        <v>7</v>
      </c>
      <c r="H313" s="199">
        <v>72.39</v>
      </c>
      <c r="I313" s="267">
        <f t="shared" si="65"/>
        <v>87.45</v>
      </c>
      <c r="J313" s="267">
        <f t="shared" si="66"/>
        <v>612.15</v>
      </c>
      <c r="K313" s="268">
        <f>(J313/J600)</f>
        <v>1.1183044371705848E-4</v>
      </c>
      <c r="L313" s="40"/>
      <c r="M313" s="45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205"/>
      <c r="AG313" s="204">
        <f t="shared" si="64"/>
        <v>612.15</v>
      </c>
    </row>
    <row r="314" spans="1:33" ht="28.5" x14ac:dyDescent="0.2">
      <c r="A314" s="51"/>
      <c r="B314" s="194" t="s">
        <v>1023</v>
      </c>
      <c r="C314" s="195" t="s">
        <v>526</v>
      </c>
      <c r="D314" s="194" t="s">
        <v>36</v>
      </c>
      <c r="E314" s="194" t="s">
        <v>527</v>
      </c>
      <c r="F314" s="196" t="s">
        <v>40</v>
      </c>
      <c r="G314" s="198">
        <v>98</v>
      </c>
      <c r="H314" s="199">
        <v>48</v>
      </c>
      <c r="I314" s="267">
        <f t="shared" si="65"/>
        <v>57.99</v>
      </c>
      <c r="J314" s="267">
        <f t="shared" si="66"/>
        <v>5683.02</v>
      </c>
      <c r="K314" s="268">
        <f>(J314/J600)</f>
        <v>1.0382008466109903E-3</v>
      </c>
      <c r="L314" s="40"/>
      <c r="M314" s="45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205"/>
      <c r="AG314" s="204">
        <f t="shared" si="64"/>
        <v>5683.02</v>
      </c>
    </row>
    <row r="315" spans="1:33" ht="28.5" x14ac:dyDescent="0.2">
      <c r="A315" s="51"/>
      <c r="B315" s="194" t="s">
        <v>1024</v>
      </c>
      <c r="C315" s="195" t="s">
        <v>1301</v>
      </c>
      <c r="D315" s="194" t="s">
        <v>36</v>
      </c>
      <c r="E315" s="194" t="s">
        <v>1302</v>
      </c>
      <c r="F315" s="196" t="s">
        <v>40</v>
      </c>
      <c r="G315" s="198">
        <v>1</v>
      </c>
      <c r="H315" s="199">
        <v>117.48</v>
      </c>
      <c r="I315" s="267">
        <f t="shared" si="65"/>
        <v>141.93</v>
      </c>
      <c r="J315" s="267">
        <f t="shared" si="66"/>
        <v>141.93</v>
      </c>
      <c r="K315" s="268">
        <f>(J315/J600)</f>
        <v>2.5928440540328531E-5</v>
      </c>
      <c r="L315" s="40"/>
      <c r="M315" s="45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205"/>
      <c r="AG315" s="204">
        <f t="shared" si="64"/>
        <v>141.93</v>
      </c>
    </row>
    <row r="316" spans="1:33" ht="28.5" x14ac:dyDescent="0.2">
      <c r="A316" s="51" t="s">
        <v>1787</v>
      </c>
      <c r="B316" s="194" t="s">
        <v>1025</v>
      </c>
      <c r="C316" s="195" t="s">
        <v>575</v>
      </c>
      <c r="D316" s="194" t="s">
        <v>1469</v>
      </c>
      <c r="E316" s="194" t="s">
        <v>666</v>
      </c>
      <c r="F316" s="196" t="s">
        <v>232</v>
      </c>
      <c r="G316" s="198">
        <v>212.4</v>
      </c>
      <c r="H316" s="199">
        <v>112.16</v>
      </c>
      <c r="I316" s="267">
        <f t="shared" si="65"/>
        <v>135.5</v>
      </c>
      <c r="J316" s="267">
        <f t="shared" si="66"/>
        <v>28780.2</v>
      </c>
      <c r="K316" s="268">
        <f>(J316/J600)</f>
        <v>5.2577024197756859E-3</v>
      </c>
      <c r="L316" s="40"/>
      <c r="M316" s="45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205"/>
      <c r="AG316" s="204">
        <f t="shared" si="64"/>
        <v>28780.2</v>
      </c>
    </row>
    <row r="317" spans="1:33" x14ac:dyDescent="0.2">
      <c r="A317" s="51" t="s">
        <v>1787</v>
      </c>
      <c r="B317" s="194" t="s">
        <v>1026</v>
      </c>
      <c r="C317" s="195" t="s">
        <v>528</v>
      </c>
      <c r="D317" s="194" t="s">
        <v>1469</v>
      </c>
      <c r="E317" s="194" t="s">
        <v>664</v>
      </c>
      <c r="F317" s="196" t="s">
        <v>232</v>
      </c>
      <c r="G317" s="198">
        <v>207.5</v>
      </c>
      <c r="H317" s="199">
        <v>47.11</v>
      </c>
      <c r="I317" s="267">
        <f t="shared" si="65"/>
        <v>56.91</v>
      </c>
      <c r="J317" s="267">
        <f t="shared" si="66"/>
        <v>11808.83</v>
      </c>
      <c r="K317" s="268">
        <f>(J317/J600)</f>
        <v>2.1572926548710475E-3</v>
      </c>
      <c r="L317" s="40"/>
      <c r="M317" s="45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205"/>
      <c r="AG317" s="204">
        <f t="shared" si="64"/>
        <v>11808.83</v>
      </c>
    </row>
    <row r="318" spans="1:33" x14ac:dyDescent="0.2">
      <c r="A318" s="51" t="s">
        <v>1787</v>
      </c>
      <c r="B318" s="194" t="s">
        <v>1027</v>
      </c>
      <c r="C318" s="195" t="s">
        <v>750</v>
      </c>
      <c r="D318" s="194" t="s">
        <v>1469</v>
      </c>
      <c r="E318" s="194" t="s">
        <v>751</v>
      </c>
      <c r="F318" s="196" t="s">
        <v>232</v>
      </c>
      <c r="G318" s="198">
        <v>48.9</v>
      </c>
      <c r="H318" s="199">
        <v>67.38</v>
      </c>
      <c r="I318" s="267">
        <f t="shared" si="65"/>
        <v>81.400000000000006</v>
      </c>
      <c r="J318" s="267">
        <f t="shared" si="66"/>
        <v>3980.46</v>
      </c>
      <c r="K318" s="268">
        <f>(J318/J600)</f>
        <v>7.2716917095156839E-4</v>
      </c>
      <c r="L318" s="40"/>
      <c r="M318" s="45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205"/>
      <c r="AG318" s="204">
        <f t="shared" si="64"/>
        <v>3980.46</v>
      </c>
    </row>
    <row r="319" spans="1:33" ht="28.5" x14ac:dyDescent="0.2">
      <c r="A319" s="51"/>
      <c r="B319" s="194" t="s">
        <v>1028</v>
      </c>
      <c r="C319" s="195" t="s">
        <v>1391</v>
      </c>
      <c r="D319" s="194" t="s">
        <v>36</v>
      </c>
      <c r="E319" s="194" t="s">
        <v>1392</v>
      </c>
      <c r="F319" s="196" t="s">
        <v>40</v>
      </c>
      <c r="G319" s="198">
        <v>1</v>
      </c>
      <c r="H319" s="199">
        <v>49.17</v>
      </c>
      <c r="I319" s="267">
        <f t="shared" si="65"/>
        <v>59.4</v>
      </c>
      <c r="J319" s="267">
        <f t="shared" si="66"/>
        <v>59.4</v>
      </c>
      <c r="K319" s="268">
        <f>(J319/J600)</f>
        <v>1.0851471627531281E-5</v>
      </c>
      <c r="L319" s="40"/>
      <c r="M319" s="45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205"/>
      <c r="AG319" s="204">
        <f t="shared" si="64"/>
        <v>59.4</v>
      </c>
    </row>
    <row r="320" spans="1:33" x14ac:dyDescent="0.2">
      <c r="A320" s="51"/>
      <c r="B320" s="194" t="s">
        <v>1029</v>
      </c>
      <c r="C320" s="195" t="s">
        <v>1238</v>
      </c>
      <c r="D320" s="194" t="s">
        <v>94</v>
      </c>
      <c r="E320" s="194" t="s">
        <v>1239</v>
      </c>
      <c r="F320" s="196" t="s">
        <v>40</v>
      </c>
      <c r="G320" s="198">
        <v>1</v>
      </c>
      <c r="H320" s="199">
        <f>CPUS!L163</f>
        <v>398.32</v>
      </c>
      <c r="I320" s="267">
        <f t="shared" si="65"/>
        <v>481.21</v>
      </c>
      <c r="J320" s="267">
        <f t="shared" si="66"/>
        <v>481.21</v>
      </c>
      <c r="K320" s="268">
        <f>(J320/J600)</f>
        <v>8.7909708112530758E-5</v>
      </c>
      <c r="L320" s="40"/>
      <c r="M320" s="45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205"/>
      <c r="AG320" s="204">
        <f t="shared" si="64"/>
        <v>481.21</v>
      </c>
    </row>
    <row r="321" spans="1:33" ht="28.5" x14ac:dyDescent="0.2">
      <c r="A321" s="51"/>
      <c r="B321" s="194" t="s">
        <v>1030</v>
      </c>
      <c r="C321" s="195" t="s">
        <v>581</v>
      </c>
      <c r="D321" s="194" t="s">
        <v>36</v>
      </c>
      <c r="E321" s="194" t="s">
        <v>582</v>
      </c>
      <c r="F321" s="196" t="s">
        <v>51</v>
      </c>
      <c r="G321" s="198">
        <v>51.9</v>
      </c>
      <c r="H321" s="199">
        <v>156.44999999999999</v>
      </c>
      <c r="I321" s="267">
        <f t="shared" si="65"/>
        <v>189.01</v>
      </c>
      <c r="J321" s="267">
        <f t="shared" si="66"/>
        <v>9809.6200000000008</v>
      </c>
      <c r="K321" s="268">
        <f>(J321/J600)</f>
        <v>1.7920675607216061E-3</v>
      </c>
      <c r="L321" s="40"/>
      <c r="M321" s="45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205"/>
      <c r="AG321" s="204">
        <f t="shared" si="64"/>
        <v>9809.6200000000008</v>
      </c>
    </row>
    <row r="322" spans="1:33" ht="28.5" x14ac:dyDescent="0.2">
      <c r="A322" s="51"/>
      <c r="B322" s="194" t="s">
        <v>1031</v>
      </c>
      <c r="C322" s="195" t="s">
        <v>1205</v>
      </c>
      <c r="D322" s="194" t="s">
        <v>36</v>
      </c>
      <c r="E322" s="194" t="s">
        <v>1206</v>
      </c>
      <c r="F322" s="196" t="s">
        <v>51</v>
      </c>
      <c r="G322" s="198">
        <v>5</v>
      </c>
      <c r="H322" s="199">
        <v>242.42</v>
      </c>
      <c r="I322" s="267">
        <f t="shared" si="65"/>
        <v>292.87</v>
      </c>
      <c r="J322" s="267">
        <f t="shared" si="66"/>
        <v>1464.35</v>
      </c>
      <c r="K322" s="268">
        <f>(J322/J600)</f>
        <v>2.6751435147770084E-4</v>
      </c>
      <c r="L322" s="40"/>
      <c r="M322" s="45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205"/>
      <c r="AG322" s="204">
        <f t="shared" si="64"/>
        <v>1464.35</v>
      </c>
    </row>
    <row r="323" spans="1:33" ht="28.5" x14ac:dyDescent="0.2">
      <c r="A323" s="51"/>
      <c r="B323" s="194" t="s">
        <v>1032</v>
      </c>
      <c r="C323" s="195" t="s">
        <v>1127</v>
      </c>
      <c r="D323" s="194" t="s">
        <v>36</v>
      </c>
      <c r="E323" s="194" t="s">
        <v>1128</v>
      </c>
      <c r="F323" s="196" t="s">
        <v>40</v>
      </c>
      <c r="G323" s="198">
        <v>2</v>
      </c>
      <c r="H323" s="199">
        <v>13.01</v>
      </c>
      <c r="I323" s="267">
        <f t="shared" si="65"/>
        <v>15.72</v>
      </c>
      <c r="J323" s="267">
        <f t="shared" si="66"/>
        <v>31.44</v>
      </c>
      <c r="K323" s="268">
        <f>(J323/J600)</f>
        <v>5.7436072048751424E-6</v>
      </c>
      <c r="L323" s="40"/>
      <c r="M323" s="45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205"/>
      <c r="AG323" s="204">
        <f t="shared" si="64"/>
        <v>31.44</v>
      </c>
    </row>
    <row r="324" spans="1:33" ht="28.5" x14ac:dyDescent="0.2">
      <c r="A324" s="51"/>
      <c r="B324" s="194" t="s">
        <v>1240</v>
      </c>
      <c r="C324" s="195" t="s">
        <v>169</v>
      </c>
      <c r="D324" s="194" t="s">
        <v>36</v>
      </c>
      <c r="E324" s="194" t="s">
        <v>170</v>
      </c>
      <c r="F324" s="196" t="s">
        <v>40</v>
      </c>
      <c r="G324" s="198">
        <v>22</v>
      </c>
      <c r="H324" s="199">
        <v>11.14</v>
      </c>
      <c r="I324" s="267">
        <f t="shared" si="65"/>
        <v>13.46</v>
      </c>
      <c r="J324" s="267">
        <f t="shared" si="66"/>
        <v>296.12</v>
      </c>
      <c r="K324" s="268">
        <f>(J324/J600)</f>
        <v>5.4096595595026313E-5</v>
      </c>
      <c r="L324" s="40"/>
      <c r="M324" s="45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205"/>
      <c r="AG324" s="204">
        <f t="shared" si="64"/>
        <v>296.12</v>
      </c>
    </row>
    <row r="325" spans="1:33" ht="28.5" x14ac:dyDescent="0.2">
      <c r="A325" s="51"/>
      <c r="B325" s="194" t="s">
        <v>1393</v>
      </c>
      <c r="C325" s="195" t="s">
        <v>386</v>
      </c>
      <c r="D325" s="194" t="s">
        <v>36</v>
      </c>
      <c r="E325" s="194" t="s">
        <v>387</v>
      </c>
      <c r="F325" s="196" t="s">
        <v>51</v>
      </c>
      <c r="G325" s="198">
        <v>225.6</v>
      </c>
      <c r="H325" s="199">
        <v>30.86</v>
      </c>
      <c r="I325" s="267">
        <f t="shared" si="65"/>
        <v>37.28</v>
      </c>
      <c r="J325" s="267">
        <f t="shared" si="66"/>
        <v>8410.3700000000008</v>
      </c>
      <c r="K325" s="268">
        <f>(J325/J600)</f>
        <v>1.5364459837043816E-3</v>
      </c>
      <c r="L325" s="40"/>
      <c r="M325" s="45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205"/>
      <c r="AG325" s="204">
        <f t="shared" si="64"/>
        <v>8410.3700000000008</v>
      </c>
    </row>
    <row r="326" spans="1:33" ht="28.5" x14ac:dyDescent="0.2">
      <c r="A326" s="51"/>
      <c r="B326" s="194" t="s">
        <v>1394</v>
      </c>
      <c r="C326" s="195" t="s">
        <v>190</v>
      </c>
      <c r="D326" s="194" t="s">
        <v>36</v>
      </c>
      <c r="E326" s="194" t="s">
        <v>191</v>
      </c>
      <c r="F326" s="196" t="s">
        <v>40</v>
      </c>
      <c r="G326" s="198">
        <v>24</v>
      </c>
      <c r="H326" s="199">
        <v>12.81</v>
      </c>
      <c r="I326" s="267">
        <f t="shared" si="65"/>
        <v>15.48</v>
      </c>
      <c r="J326" s="267">
        <f t="shared" si="66"/>
        <v>371.52</v>
      </c>
      <c r="K326" s="268">
        <f>(J326/J600)</f>
        <v>6.7871022543104727E-5</v>
      </c>
      <c r="L326" s="40"/>
      <c r="M326" s="45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205"/>
      <c r="AG326" s="204">
        <f t="shared" si="64"/>
        <v>371.52</v>
      </c>
    </row>
    <row r="327" spans="1:33" x14ac:dyDescent="0.2">
      <c r="A327" s="51"/>
      <c r="B327" s="262" t="s">
        <v>1033</v>
      </c>
      <c r="C327" s="262"/>
      <c r="D327" s="262"/>
      <c r="E327" s="262" t="s">
        <v>583</v>
      </c>
      <c r="F327" s="262"/>
      <c r="G327" s="263"/>
      <c r="H327" s="264"/>
      <c r="I327" s="265"/>
      <c r="J327" s="265">
        <f>SUM(J328:J367)</f>
        <v>74009.69</v>
      </c>
      <c r="K327" s="266"/>
      <c r="L327" s="40"/>
      <c r="M327" s="45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205"/>
      <c r="AG327" s="204"/>
    </row>
    <row r="328" spans="1:33" x14ac:dyDescent="0.2">
      <c r="A328" s="51" t="s">
        <v>1787</v>
      </c>
      <c r="B328" s="194" t="s">
        <v>1034</v>
      </c>
      <c r="C328" s="195" t="s">
        <v>196</v>
      </c>
      <c r="D328" s="194" t="s">
        <v>140</v>
      </c>
      <c r="E328" s="194" t="s">
        <v>197</v>
      </c>
      <c r="F328" s="196" t="s">
        <v>162</v>
      </c>
      <c r="G328" s="198">
        <v>17</v>
      </c>
      <c r="H328" s="199">
        <v>18.09</v>
      </c>
      <c r="I328" s="267">
        <f t="shared" si="65"/>
        <v>21.85</v>
      </c>
      <c r="J328" s="267">
        <f t="shared" ref="J328:J367" si="67">ROUND(G328*I328,2)</f>
        <v>371.45</v>
      </c>
      <c r="K328" s="268">
        <f>(J328/J600)</f>
        <v>6.7858234613577345E-5</v>
      </c>
      <c r="L328" s="40"/>
      <c r="M328" s="45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205"/>
      <c r="AG328" s="204">
        <f t="shared" si="64"/>
        <v>371.45</v>
      </c>
    </row>
    <row r="329" spans="1:33" ht="28.5" x14ac:dyDescent="0.2">
      <c r="A329" s="51"/>
      <c r="B329" s="194" t="s">
        <v>1035</v>
      </c>
      <c r="C329" s="195" t="s">
        <v>194</v>
      </c>
      <c r="D329" s="194" t="s">
        <v>36</v>
      </c>
      <c r="E329" s="194" t="s">
        <v>195</v>
      </c>
      <c r="F329" s="196" t="s">
        <v>40</v>
      </c>
      <c r="G329" s="198">
        <v>13</v>
      </c>
      <c r="H329" s="199">
        <v>307.47000000000003</v>
      </c>
      <c r="I329" s="267">
        <f t="shared" si="65"/>
        <v>371.45</v>
      </c>
      <c r="J329" s="267">
        <f t="shared" si="67"/>
        <v>4828.8500000000004</v>
      </c>
      <c r="K329" s="268">
        <f>(J329/J600)</f>
        <v>8.8215704997650552E-4</v>
      </c>
      <c r="L329" s="40"/>
      <c r="M329" s="45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205"/>
      <c r="AG329" s="204">
        <f t="shared" si="64"/>
        <v>4828.8500000000004</v>
      </c>
    </row>
    <row r="330" spans="1:33" x14ac:dyDescent="0.2">
      <c r="A330" s="51" t="s">
        <v>1787</v>
      </c>
      <c r="B330" s="194" t="s">
        <v>1036</v>
      </c>
      <c r="C330" s="195" t="s">
        <v>1257</v>
      </c>
      <c r="D330" s="194" t="s">
        <v>140</v>
      </c>
      <c r="E330" s="194" t="s">
        <v>1303</v>
      </c>
      <c r="F330" s="196" t="s">
        <v>162</v>
      </c>
      <c r="G330" s="198">
        <v>2</v>
      </c>
      <c r="H330" s="199">
        <v>21.43</v>
      </c>
      <c r="I330" s="267">
        <f t="shared" si="65"/>
        <v>25.89</v>
      </c>
      <c r="J330" s="267">
        <f t="shared" si="67"/>
        <v>51.78</v>
      </c>
      <c r="K330" s="268">
        <f>(J330/J600)</f>
        <v>9.4594141561207027E-6</v>
      </c>
      <c r="L330" s="40"/>
      <c r="M330" s="45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205"/>
      <c r="AG330" s="204">
        <f t="shared" si="64"/>
        <v>51.78</v>
      </c>
    </row>
    <row r="331" spans="1:33" ht="28.5" x14ac:dyDescent="0.2">
      <c r="A331" s="51" t="s">
        <v>1787</v>
      </c>
      <c r="B331" s="194" t="s">
        <v>1037</v>
      </c>
      <c r="C331" s="195" t="s">
        <v>1258</v>
      </c>
      <c r="D331" s="194" t="s">
        <v>140</v>
      </c>
      <c r="E331" s="194" t="s">
        <v>1304</v>
      </c>
      <c r="F331" s="196" t="s">
        <v>162</v>
      </c>
      <c r="G331" s="198">
        <v>4</v>
      </c>
      <c r="H331" s="199">
        <v>23.87</v>
      </c>
      <c r="I331" s="267">
        <f t="shared" si="65"/>
        <v>28.84</v>
      </c>
      <c r="J331" s="267">
        <f t="shared" si="67"/>
        <v>115.36</v>
      </c>
      <c r="K331" s="268">
        <f>(J331/J600)</f>
        <v>2.1074507861144925E-5</v>
      </c>
      <c r="L331" s="40"/>
      <c r="M331" s="45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205"/>
      <c r="AG331" s="204">
        <f t="shared" si="64"/>
        <v>115.36</v>
      </c>
    </row>
    <row r="332" spans="1:33" x14ac:dyDescent="0.2">
      <c r="A332" s="51" t="s">
        <v>1787</v>
      </c>
      <c r="B332" s="194" t="s">
        <v>1038</v>
      </c>
      <c r="C332" s="195" t="s">
        <v>1259</v>
      </c>
      <c r="D332" s="194" t="s">
        <v>140</v>
      </c>
      <c r="E332" s="194" t="s">
        <v>1305</v>
      </c>
      <c r="F332" s="196" t="s">
        <v>162</v>
      </c>
      <c r="G332" s="198">
        <v>1</v>
      </c>
      <c r="H332" s="199">
        <v>23.87</v>
      </c>
      <c r="I332" s="267">
        <f t="shared" si="65"/>
        <v>28.84</v>
      </c>
      <c r="J332" s="267">
        <f t="shared" si="67"/>
        <v>28.84</v>
      </c>
      <c r="K332" s="268">
        <f>(J332/J600)</f>
        <v>5.2686269652862312E-6</v>
      </c>
      <c r="L332" s="40"/>
      <c r="M332" s="45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205"/>
      <c r="AG332" s="204">
        <f t="shared" si="64"/>
        <v>28.84</v>
      </c>
    </row>
    <row r="333" spans="1:33" x14ac:dyDescent="0.2">
      <c r="A333" s="51" t="s">
        <v>1787</v>
      </c>
      <c r="B333" s="194" t="s">
        <v>1039</v>
      </c>
      <c r="C333" s="195" t="s">
        <v>584</v>
      </c>
      <c r="D333" s="194" t="s">
        <v>140</v>
      </c>
      <c r="E333" s="194" t="s">
        <v>585</v>
      </c>
      <c r="F333" s="196" t="s">
        <v>162</v>
      </c>
      <c r="G333" s="198">
        <v>13</v>
      </c>
      <c r="H333" s="199">
        <v>16.73</v>
      </c>
      <c r="I333" s="267">
        <f t="shared" si="65"/>
        <v>20.21</v>
      </c>
      <c r="J333" s="267">
        <f t="shared" si="67"/>
        <v>262.73</v>
      </c>
      <c r="K333" s="268">
        <f>(J333/J600)</f>
        <v>4.799675321045949E-5</v>
      </c>
      <c r="L333" s="40"/>
      <c r="M333" s="45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205"/>
      <c r="AG333" s="204">
        <f t="shared" si="64"/>
        <v>262.73</v>
      </c>
    </row>
    <row r="334" spans="1:33" x14ac:dyDescent="0.2">
      <c r="A334" s="51" t="s">
        <v>1787</v>
      </c>
      <c r="B334" s="194" t="s">
        <v>1040</v>
      </c>
      <c r="C334" s="195" t="s">
        <v>1260</v>
      </c>
      <c r="D334" s="194" t="s">
        <v>140</v>
      </c>
      <c r="E334" s="194" t="s">
        <v>1306</v>
      </c>
      <c r="F334" s="196" t="s">
        <v>162</v>
      </c>
      <c r="G334" s="198">
        <v>3</v>
      </c>
      <c r="H334" s="199">
        <v>21.43</v>
      </c>
      <c r="I334" s="267">
        <f t="shared" si="65"/>
        <v>25.89</v>
      </c>
      <c r="J334" s="267">
        <f t="shared" si="67"/>
        <v>77.67</v>
      </c>
      <c r="K334" s="268">
        <f>(J334/J600)</f>
        <v>1.4189121234181054E-5</v>
      </c>
      <c r="L334" s="40"/>
      <c r="M334" s="45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205"/>
      <c r="AG334" s="204">
        <f t="shared" si="64"/>
        <v>77.67</v>
      </c>
    </row>
    <row r="335" spans="1:33" x14ac:dyDescent="0.2">
      <c r="A335" s="51"/>
      <c r="B335" s="194" t="s">
        <v>1041</v>
      </c>
      <c r="C335" s="195" t="s">
        <v>1307</v>
      </c>
      <c r="D335" s="194" t="s">
        <v>36</v>
      </c>
      <c r="E335" s="194" t="s">
        <v>1308</v>
      </c>
      <c r="F335" s="196" t="s">
        <v>37</v>
      </c>
      <c r="G335" s="198">
        <v>3</v>
      </c>
      <c r="H335" s="199">
        <v>73.89</v>
      </c>
      <c r="I335" s="267">
        <f t="shared" si="65"/>
        <v>89.27</v>
      </c>
      <c r="J335" s="267">
        <f t="shared" si="67"/>
        <v>267.81</v>
      </c>
      <c r="K335" s="268">
        <f>(J335/J600)</f>
        <v>4.8924791524733202E-5</v>
      </c>
      <c r="L335" s="40"/>
      <c r="M335" s="45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205"/>
      <c r="AG335" s="204">
        <f t="shared" si="64"/>
        <v>267.81</v>
      </c>
    </row>
    <row r="336" spans="1:33" x14ac:dyDescent="0.2">
      <c r="A336" s="51" t="s">
        <v>1787</v>
      </c>
      <c r="B336" s="194" t="s">
        <v>1042</v>
      </c>
      <c r="C336" s="195" t="s">
        <v>586</v>
      </c>
      <c r="D336" s="194" t="s">
        <v>1469</v>
      </c>
      <c r="E336" s="194" t="s">
        <v>670</v>
      </c>
      <c r="F336" s="196" t="s">
        <v>162</v>
      </c>
      <c r="G336" s="198">
        <v>2</v>
      </c>
      <c r="H336" s="199">
        <v>213.71</v>
      </c>
      <c r="I336" s="267">
        <f t="shared" si="65"/>
        <v>258.18</v>
      </c>
      <c r="J336" s="267">
        <f t="shared" si="67"/>
        <v>516.36</v>
      </c>
      <c r="K336" s="268">
        <f>(J336/J600)</f>
        <v>9.4331075582357784E-5</v>
      </c>
      <c r="L336" s="40"/>
      <c r="M336" s="45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205"/>
      <c r="AG336" s="204">
        <f t="shared" si="64"/>
        <v>516.36</v>
      </c>
    </row>
    <row r="337" spans="1:33" ht="28.5" x14ac:dyDescent="0.2">
      <c r="A337" s="51" t="s">
        <v>1787</v>
      </c>
      <c r="B337" s="194" t="s">
        <v>1043</v>
      </c>
      <c r="C337" s="195" t="s">
        <v>587</v>
      </c>
      <c r="D337" s="194" t="s">
        <v>140</v>
      </c>
      <c r="E337" s="194" t="s">
        <v>588</v>
      </c>
      <c r="F337" s="196" t="s">
        <v>193</v>
      </c>
      <c r="G337" s="198">
        <v>3</v>
      </c>
      <c r="H337" s="199">
        <v>18.64</v>
      </c>
      <c r="I337" s="267">
        <f t="shared" si="65"/>
        <v>22.52</v>
      </c>
      <c r="J337" s="267">
        <f t="shared" si="67"/>
        <v>67.56</v>
      </c>
      <c r="K337" s="268">
        <f>(J337/J600)</f>
        <v>1.2342178841010326E-5</v>
      </c>
      <c r="L337" s="40"/>
      <c r="M337" s="45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205"/>
      <c r="AG337" s="204">
        <f t="shared" si="64"/>
        <v>67.56</v>
      </c>
    </row>
    <row r="338" spans="1:33" x14ac:dyDescent="0.2">
      <c r="A338" s="51" t="s">
        <v>1787</v>
      </c>
      <c r="B338" s="194" t="s">
        <v>1309</v>
      </c>
      <c r="C338" s="195" t="s">
        <v>192</v>
      </c>
      <c r="D338" s="194" t="s">
        <v>1469</v>
      </c>
      <c r="E338" s="194" t="s">
        <v>671</v>
      </c>
      <c r="F338" s="196" t="s">
        <v>162</v>
      </c>
      <c r="G338" s="198">
        <v>2</v>
      </c>
      <c r="H338" s="199">
        <v>15.52</v>
      </c>
      <c r="I338" s="267">
        <f t="shared" si="65"/>
        <v>18.75</v>
      </c>
      <c r="J338" s="267">
        <f t="shared" si="67"/>
        <v>37.5</v>
      </c>
      <c r="K338" s="268">
        <f>(J338/J600)</f>
        <v>6.8506765325323741E-6</v>
      </c>
      <c r="L338" s="40"/>
      <c r="M338" s="45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205"/>
      <c r="AG338" s="204">
        <f t="shared" si="64"/>
        <v>37.5</v>
      </c>
    </row>
    <row r="339" spans="1:33" ht="28.5" x14ac:dyDescent="0.2">
      <c r="A339" s="51" t="s">
        <v>1787</v>
      </c>
      <c r="B339" s="194" t="s">
        <v>1310</v>
      </c>
      <c r="C339" s="195" t="s">
        <v>752</v>
      </c>
      <c r="D339" s="194" t="s">
        <v>140</v>
      </c>
      <c r="E339" s="194" t="s">
        <v>753</v>
      </c>
      <c r="F339" s="196" t="s">
        <v>162</v>
      </c>
      <c r="G339" s="198">
        <v>51</v>
      </c>
      <c r="H339" s="199">
        <v>23.87</v>
      </c>
      <c r="I339" s="267">
        <f t="shared" si="65"/>
        <v>28.84</v>
      </c>
      <c r="J339" s="267">
        <f t="shared" si="67"/>
        <v>1470.84</v>
      </c>
      <c r="K339" s="268">
        <f>(J339/J600)</f>
        <v>2.6869997522959777E-4</v>
      </c>
      <c r="L339" s="40"/>
      <c r="M339" s="45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205"/>
      <c r="AG339" s="204">
        <f t="shared" si="64"/>
        <v>1470.84</v>
      </c>
    </row>
    <row r="340" spans="1:33" ht="28.5" x14ac:dyDescent="0.2">
      <c r="A340" s="51" t="s">
        <v>1787</v>
      </c>
      <c r="B340" s="194" t="s">
        <v>1311</v>
      </c>
      <c r="C340" s="195" t="s">
        <v>756</v>
      </c>
      <c r="D340" s="194" t="s">
        <v>1492</v>
      </c>
      <c r="E340" s="194" t="s">
        <v>1130</v>
      </c>
      <c r="F340" s="196" t="s">
        <v>499</v>
      </c>
      <c r="G340" s="198">
        <v>10</v>
      </c>
      <c r="H340" s="199">
        <v>26.9</v>
      </c>
      <c r="I340" s="267">
        <f t="shared" si="65"/>
        <v>32.5</v>
      </c>
      <c r="J340" s="267">
        <f t="shared" si="67"/>
        <v>325</v>
      </c>
      <c r="K340" s="268">
        <f>(J340/J600)</f>
        <v>5.9372529948613909E-5</v>
      </c>
      <c r="L340" s="40"/>
      <c r="M340" s="45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205"/>
      <c r="AG340" s="204">
        <f t="shared" si="64"/>
        <v>325</v>
      </c>
    </row>
    <row r="341" spans="1:33" x14ac:dyDescent="0.2">
      <c r="A341" s="51"/>
      <c r="B341" s="194" t="s">
        <v>1312</v>
      </c>
      <c r="C341" s="195" t="s">
        <v>1092</v>
      </c>
      <c r="D341" s="194" t="s">
        <v>47</v>
      </c>
      <c r="E341" s="194" t="s">
        <v>1129</v>
      </c>
      <c r="F341" s="196" t="s">
        <v>40</v>
      </c>
      <c r="G341" s="198">
        <v>45</v>
      </c>
      <c r="H341" s="199">
        <v>27.43</v>
      </c>
      <c r="I341" s="267">
        <f t="shared" si="65"/>
        <v>33.14</v>
      </c>
      <c r="J341" s="267">
        <f t="shared" si="67"/>
        <v>1491.3</v>
      </c>
      <c r="K341" s="268">
        <f>(J341/J600)</f>
        <v>2.7243770434574746E-4</v>
      </c>
      <c r="L341" s="40"/>
      <c r="M341" s="45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205"/>
      <c r="AG341" s="204">
        <f t="shared" si="64"/>
        <v>1491.3</v>
      </c>
    </row>
    <row r="342" spans="1:33" ht="28.5" x14ac:dyDescent="0.2">
      <c r="A342" s="51" t="s">
        <v>1787</v>
      </c>
      <c r="B342" s="194" t="s">
        <v>1395</v>
      </c>
      <c r="C342" s="195" t="s">
        <v>631</v>
      </c>
      <c r="D342" s="194" t="s">
        <v>1469</v>
      </c>
      <c r="E342" s="194" t="s">
        <v>673</v>
      </c>
      <c r="F342" s="196" t="s">
        <v>162</v>
      </c>
      <c r="G342" s="198">
        <v>3</v>
      </c>
      <c r="H342" s="199">
        <v>238.05</v>
      </c>
      <c r="I342" s="267">
        <f t="shared" si="65"/>
        <v>287.58999999999997</v>
      </c>
      <c r="J342" s="267">
        <f t="shared" si="67"/>
        <v>862.77</v>
      </c>
      <c r="K342" s="268">
        <f>(J342/J600)</f>
        <v>1.5761488511927883E-4</v>
      </c>
      <c r="L342" s="40"/>
      <c r="M342" s="45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205"/>
      <c r="AG342" s="204">
        <f t="shared" si="64"/>
        <v>862.77</v>
      </c>
    </row>
    <row r="343" spans="1:33" x14ac:dyDescent="0.2">
      <c r="A343" s="51" t="s">
        <v>1787</v>
      </c>
      <c r="B343" s="194" t="s">
        <v>1396</v>
      </c>
      <c r="C343" s="195" t="s">
        <v>754</v>
      </c>
      <c r="D343" s="194" t="s">
        <v>140</v>
      </c>
      <c r="E343" s="194" t="s">
        <v>755</v>
      </c>
      <c r="F343" s="196" t="s">
        <v>162</v>
      </c>
      <c r="G343" s="198">
        <v>6</v>
      </c>
      <c r="H343" s="199">
        <v>418.25</v>
      </c>
      <c r="I343" s="267">
        <f t="shared" si="65"/>
        <v>505.29</v>
      </c>
      <c r="J343" s="267">
        <f t="shared" si="67"/>
        <v>3031.74</v>
      </c>
      <c r="K343" s="268">
        <f>(J343/J600)</f>
        <v>5.5385253521972528E-4</v>
      </c>
      <c r="L343" s="40"/>
      <c r="M343" s="45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205"/>
      <c r="AG343" s="204">
        <f t="shared" si="64"/>
        <v>3031.74</v>
      </c>
    </row>
    <row r="344" spans="1:33" ht="28.5" x14ac:dyDescent="0.2">
      <c r="A344" s="51" t="s">
        <v>1787</v>
      </c>
      <c r="B344" s="194" t="s">
        <v>1397</v>
      </c>
      <c r="C344" s="195" t="s">
        <v>1374</v>
      </c>
      <c r="D344" s="194" t="s">
        <v>140</v>
      </c>
      <c r="E344" s="194" t="s">
        <v>1398</v>
      </c>
      <c r="F344" s="196" t="s">
        <v>162</v>
      </c>
      <c r="G344" s="198">
        <v>1</v>
      </c>
      <c r="H344" s="199">
        <v>6555.39</v>
      </c>
      <c r="I344" s="267">
        <f t="shared" si="65"/>
        <v>7919.57</v>
      </c>
      <c r="J344" s="267">
        <f t="shared" si="67"/>
        <v>7919.57</v>
      </c>
      <c r="K344" s="268">
        <f>(J344/J600)</f>
        <v>1.4467843292465977E-3</v>
      </c>
      <c r="L344" s="40"/>
      <c r="M344" s="45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205"/>
      <c r="AG344" s="204">
        <f t="shared" ref="AG344:AG407" si="68">J344</f>
        <v>7919.57</v>
      </c>
    </row>
    <row r="345" spans="1:33" x14ac:dyDescent="0.2">
      <c r="A345" s="51" t="s">
        <v>1787</v>
      </c>
      <c r="B345" s="194" t="s">
        <v>1399</v>
      </c>
      <c r="C345" s="195" t="s">
        <v>1375</v>
      </c>
      <c r="D345" s="194" t="s">
        <v>140</v>
      </c>
      <c r="E345" s="194" t="s">
        <v>1400</v>
      </c>
      <c r="F345" s="196" t="s">
        <v>162</v>
      </c>
      <c r="G345" s="198">
        <v>2</v>
      </c>
      <c r="H345" s="199">
        <v>321.87</v>
      </c>
      <c r="I345" s="267">
        <f t="shared" si="65"/>
        <v>388.85</v>
      </c>
      <c r="J345" s="267">
        <f t="shared" si="67"/>
        <v>777.7</v>
      </c>
      <c r="K345" s="268">
        <f>(J345/J600)</f>
        <v>1.4207389704934474E-4</v>
      </c>
      <c r="L345" s="40"/>
      <c r="M345" s="45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205"/>
      <c r="AG345" s="204">
        <f t="shared" si="68"/>
        <v>777.7</v>
      </c>
    </row>
    <row r="346" spans="1:33" x14ac:dyDescent="0.2">
      <c r="A346" s="51" t="s">
        <v>1787</v>
      </c>
      <c r="B346" s="194" t="s">
        <v>1401</v>
      </c>
      <c r="C346" s="195" t="s">
        <v>1376</v>
      </c>
      <c r="D346" s="194" t="s">
        <v>1469</v>
      </c>
      <c r="E346" s="194" t="s">
        <v>1402</v>
      </c>
      <c r="F346" s="196" t="s">
        <v>162</v>
      </c>
      <c r="G346" s="198">
        <v>3</v>
      </c>
      <c r="H346" s="199">
        <v>190.24</v>
      </c>
      <c r="I346" s="267">
        <f t="shared" si="65"/>
        <v>229.83</v>
      </c>
      <c r="J346" s="267">
        <f t="shared" si="67"/>
        <v>689.49</v>
      </c>
      <c r="K346" s="268">
        <f>(J346/J600)</f>
        <v>1.2595927899775324E-4</v>
      </c>
      <c r="L346" s="40"/>
      <c r="M346" s="45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205"/>
      <c r="AG346" s="204">
        <f t="shared" si="68"/>
        <v>689.49</v>
      </c>
    </row>
    <row r="347" spans="1:33" ht="28.5" x14ac:dyDescent="0.2">
      <c r="A347" s="51"/>
      <c r="B347" s="194" t="s">
        <v>1403</v>
      </c>
      <c r="C347" s="195" t="s">
        <v>1404</v>
      </c>
      <c r="D347" s="194" t="s">
        <v>36</v>
      </c>
      <c r="E347" s="194" t="s">
        <v>1405</v>
      </c>
      <c r="F347" s="196" t="s">
        <v>40</v>
      </c>
      <c r="G347" s="198">
        <v>1</v>
      </c>
      <c r="H347" s="199">
        <v>302</v>
      </c>
      <c r="I347" s="267">
        <f t="shared" si="65"/>
        <v>364.85</v>
      </c>
      <c r="J347" s="267">
        <f t="shared" si="67"/>
        <v>364.85</v>
      </c>
      <c r="K347" s="268">
        <f>(J347/J600)</f>
        <v>6.6652515543851653E-5</v>
      </c>
      <c r="L347" s="40"/>
      <c r="M347" s="45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205"/>
      <c r="AG347" s="204">
        <f t="shared" si="68"/>
        <v>364.85</v>
      </c>
    </row>
    <row r="348" spans="1:33" ht="42.75" x14ac:dyDescent="0.2">
      <c r="A348" s="51"/>
      <c r="B348" s="194" t="s">
        <v>1406</v>
      </c>
      <c r="C348" s="195" t="s">
        <v>1407</v>
      </c>
      <c r="D348" s="194" t="s">
        <v>36</v>
      </c>
      <c r="E348" s="194" t="s">
        <v>1408</v>
      </c>
      <c r="F348" s="196" t="s">
        <v>40</v>
      </c>
      <c r="G348" s="198">
        <v>3</v>
      </c>
      <c r="H348" s="199">
        <v>2393.44</v>
      </c>
      <c r="I348" s="267">
        <f t="shared" si="65"/>
        <v>2891.51</v>
      </c>
      <c r="J348" s="267">
        <f t="shared" si="67"/>
        <v>8674.5300000000007</v>
      </c>
      <c r="K348" s="268">
        <f>(J348/J600)</f>
        <v>1.5847039760466149E-3</v>
      </c>
      <c r="L348" s="40"/>
      <c r="M348" s="45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205"/>
      <c r="AG348" s="204">
        <f t="shared" si="68"/>
        <v>8674.5300000000007</v>
      </c>
    </row>
    <row r="349" spans="1:33" x14ac:dyDescent="0.2">
      <c r="A349" s="51"/>
      <c r="B349" s="194" t="s">
        <v>1409</v>
      </c>
      <c r="C349" s="195" t="s">
        <v>1524</v>
      </c>
      <c r="D349" s="194" t="s">
        <v>1186</v>
      </c>
      <c r="E349" s="194" t="s">
        <v>1523</v>
      </c>
      <c r="F349" s="196" t="s">
        <v>40</v>
      </c>
      <c r="G349" s="198">
        <v>1</v>
      </c>
      <c r="H349" s="199">
        <v>63.15</v>
      </c>
      <c r="I349" s="267">
        <f t="shared" si="65"/>
        <v>76.290000000000006</v>
      </c>
      <c r="J349" s="267">
        <f t="shared" si="67"/>
        <v>76.290000000000006</v>
      </c>
      <c r="K349" s="268">
        <f>(J349/J600)</f>
        <v>1.3937016337783864E-5</v>
      </c>
      <c r="L349" s="40"/>
      <c r="M349" s="45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205"/>
      <c r="AG349" s="204">
        <f t="shared" si="68"/>
        <v>76.290000000000006</v>
      </c>
    </row>
    <row r="350" spans="1:33" x14ac:dyDescent="0.2">
      <c r="A350" s="51" t="s">
        <v>1787</v>
      </c>
      <c r="B350" s="194" t="s">
        <v>1410</v>
      </c>
      <c r="C350" s="195" t="s">
        <v>1377</v>
      </c>
      <c r="D350" s="194" t="s">
        <v>1492</v>
      </c>
      <c r="E350" s="194" t="s">
        <v>1411</v>
      </c>
      <c r="F350" s="196" t="s">
        <v>499</v>
      </c>
      <c r="G350" s="198">
        <v>1</v>
      </c>
      <c r="H350" s="199">
        <v>4266.05</v>
      </c>
      <c r="I350" s="267">
        <f t="shared" ref="I350:I367" si="69">ROUND(H350*1.2081,2)</f>
        <v>5153.82</v>
      </c>
      <c r="J350" s="267">
        <f t="shared" si="67"/>
        <v>5153.82</v>
      </c>
      <c r="K350" s="268">
        <f>(J350/J600)</f>
        <v>9.4152409938389327E-4</v>
      </c>
      <c r="L350" s="40"/>
      <c r="M350" s="45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205"/>
      <c r="AG350" s="204">
        <f t="shared" si="68"/>
        <v>5153.82</v>
      </c>
    </row>
    <row r="351" spans="1:33" x14ac:dyDescent="0.2">
      <c r="A351" s="51"/>
      <c r="B351" s="194" t="s">
        <v>1412</v>
      </c>
      <c r="C351" s="195" t="s">
        <v>1378</v>
      </c>
      <c r="D351" s="194" t="s">
        <v>1186</v>
      </c>
      <c r="E351" s="194" t="s">
        <v>1413</v>
      </c>
      <c r="F351" s="196" t="s">
        <v>40</v>
      </c>
      <c r="G351" s="198">
        <v>1</v>
      </c>
      <c r="H351" s="199">
        <v>421.88</v>
      </c>
      <c r="I351" s="267">
        <f t="shared" si="69"/>
        <v>509.67</v>
      </c>
      <c r="J351" s="267">
        <f t="shared" si="67"/>
        <v>509.67</v>
      </c>
      <c r="K351" s="268">
        <f>(J351/J600)</f>
        <v>9.3108914888954001E-5</v>
      </c>
      <c r="L351" s="40"/>
      <c r="M351" s="45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205"/>
      <c r="AG351" s="204">
        <f t="shared" si="68"/>
        <v>509.67</v>
      </c>
    </row>
    <row r="352" spans="1:33" x14ac:dyDescent="0.2">
      <c r="A352" s="51"/>
      <c r="B352" s="194" t="s">
        <v>1414</v>
      </c>
      <c r="C352" s="195" t="s">
        <v>1415</v>
      </c>
      <c r="D352" s="194" t="s">
        <v>36</v>
      </c>
      <c r="E352" s="194" t="s">
        <v>1416</v>
      </c>
      <c r="F352" s="196" t="s">
        <v>40</v>
      </c>
      <c r="G352" s="198">
        <v>2</v>
      </c>
      <c r="H352" s="199">
        <v>213.24</v>
      </c>
      <c r="I352" s="267">
        <f t="shared" si="69"/>
        <v>257.62</v>
      </c>
      <c r="J352" s="267">
        <f t="shared" si="67"/>
        <v>515.24</v>
      </c>
      <c r="K352" s="268">
        <f>(J352/J600)</f>
        <v>9.4126468709919482E-5</v>
      </c>
      <c r="L352" s="40"/>
      <c r="M352" s="45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205"/>
      <c r="AG352" s="204">
        <f t="shared" si="68"/>
        <v>515.24</v>
      </c>
    </row>
    <row r="353" spans="1:33" ht="28.5" x14ac:dyDescent="0.2">
      <c r="A353" s="51"/>
      <c r="B353" s="194" t="s">
        <v>1417</v>
      </c>
      <c r="C353" s="195" t="s">
        <v>1418</v>
      </c>
      <c r="D353" s="194" t="s">
        <v>36</v>
      </c>
      <c r="E353" s="194" t="s">
        <v>1419</v>
      </c>
      <c r="F353" s="196" t="s">
        <v>40</v>
      </c>
      <c r="G353" s="198">
        <v>1</v>
      </c>
      <c r="H353" s="199">
        <v>625.27</v>
      </c>
      <c r="I353" s="267">
        <f t="shared" si="69"/>
        <v>755.39</v>
      </c>
      <c r="J353" s="267">
        <f t="shared" si="67"/>
        <v>755.39</v>
      </c>
      <c r="K353" s="268">
        <f>(J353/J600)</f>
        <v>1.3799820122425681E-4</v>
      </c>
      <c r="L353" s="40"/>
      <c r="M353" s="45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205"/>
      <c r="AG353" s="204">
        <f t="shared" si="68"/>
        <v>755.39</v>
      </c>
    </row>
    <row r="354" spans="1:33" ht="28.5" x14ac:dyDescent="0.2">
      <c r="A354" s="51"/>
      <c r="B354" s="194" t="s">
        <v>1420</v>
      </c>
      <c r="C354" s="195" t="s">
        <v>1421</v>
      </c>
      <c r="D354" s="194" t="s">
        <v>36</v>
      </c>
      <c r="E354" s="194" t="s">
        <v>1422</v>
      </c>
      <c r="F354" s="196" t="s">
        <v>40</v>
      </c>
      <c r="G354" s="198">
        <v>1</v>
      </c>
      <c r="H354" s="199">
        <v>490.21</v>
      </c>
      <c r="I354" s="267">
        <f t="shared" si="69"/>
        <v>592.22</v>
      </c>
      <c r="J354" s="267">
        <f t="shared" si="67"/>
        <v>592.22</v>
      </c>
      <c r="K354" s="268">
        <f>(J354/J600)</f>
        <v>1.0818953749590194E-4</v>
      </c>
      <c r="L354" s="40"/>
      <c r="M354" s="45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205"/>
      <c r="AG354" s="204">
        <f t="shared" si="68"/>
        <v>592.22</v>
      </c>
    </row>
    <row r="355" spans="1:33" x14ac:dyDescent="0.2">
      <c r="A355" s="51"/>
      <c r="B355" s="194" t="s">
        <v>1423</v>
      </c>
      <c r="C355" s="195" t="s">
        <v>1424</v>
      </c>
      <c r="D355" s="194" t="s">
        <v>36</v>
      </c>
      <c r="E355" s="194" t="s">
        <v>1425</v>
      </c>
      <c r="F355" s="196" t="s">
        <v>40</v>
      </c>
      <c r="G355" s="198">
        <v>1</v>
      </c>
      <c r="H355" s="199">
        <v>192.35</v>
      </c>
      <c r="I355" s="267">
        <f t="shared" si="69"/>
        <v>232.38</v>
      </c>
      <c r="J355" s="267">
        <f t="shared" si="67"/>
        <v>232.38</v>
      </c>
      <c r="K355" s="268">
        <f>(J355/J600)</f>
        <v>4.2452272336796614E-5</v>
      </c>
      <c r="L355" s="40"/>
      <c r="M355" s="45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205"/>
      <c r="AG355" s="204">
        <f t="shared" si="68"/>
        <v>232.38</v>
      </c>
    </row>
    <row r="356" spans="1:33" x14ac:dyDescent="0.2">
      <c r="A356" s="51"/>
      <c r="B356" s="194" t="s">
        <v>1426</v>
      </c>
      <c r="C356" s="195" t="s">
        <v>1379</v>
      </c>
      <c r="D356" s="194" t="s">
        <v>47</v>
      </c>
      <c r="E356" s="194" t="s">
        <v>1427</v>
      </c>
      <c r="F356" s="196" t="s">
        <v>40</v>
      </c>
      <c r="G356" s="198">
        <v>2</v>
      </c>
      <c r="H356" s="199">
        <v>303.92</v>
      </c>
      <c r="I356" s="267">
        <f t="shared" si="69"/>
        <v>367.17</v>
      </c>
      <c r="J356" s="267">
        <f t="shared" si="67"/>
        <v>734.34</v>
      </c>
      <c r="K356" s="268">
        <f>(J356/J600)</f>
        <v>1.3415268813066198E-4</v>
      </c>
      <c r="L356" s="40"/>
      <c r="M356" s="45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205"/>
      <c r="AG356" s="204">
        <f t="shared" si="68"/>
        <v>734.34</v>
      </c>
    </row>
    <row r="357" spans="1:33" ht="28.5" x14ac:dyDescent="0.2">
      <c r="A357" s="51"/>
      <c r="B357" s="194" t="s">
        <v>1428</v>
      </c>
      <c r="C357" s="195" t="s">
        <v>1429</v>
      </c>
      <c r="D357" s="194" t="s">
        <v>36</v>
      </c>
      <c r="E357" s="194" t="s">
        <v>1430</v>
      </c>
      <c r="F357" s="196" t="s">
        <v>40</v>
      </c>
      <c r="G357" s="198">
        <v>2</v>
      </c>
      <c r="H357" s="199">
        <v>139.5</v>
      </c>
      <c r="I357" s="267">
        <f t="shared" si="69"/>
        <v>168.53</v>
      </c>
      <c r="J357" s="267">
        <f t="shared" si="67"/>
        <v>337.06</v>
      </c>
      <c r="K357" s="268">
        <f>(J357/J600)</f>
        <v>6.1575707521476322E-5</v>
      </c>
      <c r="L357" s="40"/>
      <c r="M357" s="45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205"/>
      <c r="AG357" s="204">
        <f t="shared" si="68"/>
        <v>337.06</v>
      </c>
    </row>
    <row r="358" spans="1:33" ht="28.5" x14ac:dyDescent="0.2">
      <c r="A358" s="51"/>
      <c r="B358" s="194" t="s">
        <v>1431</v>
      </c>
      <c r="C358" s="195" t="s">
        <v>1432</v>
      </c>
      <c r="D358" s="194" t="s">
        <v>36</v>
      </c>
      <c r="E358" s="194" t="s">
        <v>1433</v>
      </c>
      <c r="F358" s="196" t="s">
        <v>40</v>
      </c>
      <c r="G358" s="198">
        <v>2</v>
      </c>
      <c r="H358" s="199">
        <v>99.57</v>
      </c>
      <c r="I358" s="267">
        <f t="shared" si="69"/>
        <v>120.29</v>
      </c>
      <c r="J358" s="267">
        <f t="shared" si="67"/>
        <v>240.58</v>
      </c>
      <c r="K358" s="268">
        <f>(J358/J600)</f>
        <v>4.3950286938577029E-5</v>
      </c>
      <c r="L358" s="40"/>
      <c r="M358" s="45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205"/>
      <c r="AG358" s="204">
        <f t="shared" si="68"/>
        <v>240.58</v>
      </c>
    </row>
    <row r="359" spans="1:33" x14ac:dyDescent="0.2">
      <c r="A359" s="51"/>
      <c r="B359" s="194" t="s">
        <v>1434</v>
      </c>
      <c r="C359" s="195" t="s">
        <v>1380</v>
      </c>
      <c r="D359" s="194" t="s">
        <v>47</v>
      </c>
      <c r="E359" s="194" t="s">
        <v>1435</v>
      </c>
      <c r="F359" s="196" t="s">
        <v>40</v>
      </c>
      <c r="G359" s="198">
        <v>1</v>
      </c>
      <c r="H359" s="199">
        <v>452.87</v>
      </c>
      <c r="I359" s="267">
        <f t="shared" si="69"/>
        <v>547.11</v>
      </c>
      <c r="J359" s="267">
        <f t="shared" si="67"/>
        <v>547.11</v>
      </c>
      <c r="K359" s="268">
        <f>(J359/J600)</f>
        <v>9.9948630339034332E-5</v>
      </c>
      <c r="L359" s="40"/>
      <c r="M359" s="45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205"/>
      <c r="AG359" s="204">
        <f t="shared" si="68"/>
        <v>547.11</v>
      </c>
    </row>
    <row r="360" spans="1:33" ht="28.5" x14ac:dyDescent="0.2">
      <c r="A360" s="51"/>
      <c r="B360" s="194" t="s">
        <v>1436</v>
      </c>
      <c r="C360" s="195" t="s">
        <v>531</v>
      </c>
      <c r="D360" s="194" t="s">
        <v>36</v>
      </c>
      <c r="E360" s="194" t="s">
        <v>532</v>
      </c>
      <c r="F360" s="196" t="s">
        <v>51</v>
      </c>
      <c r="G360" s="198">
        <v>117.85</v>
      </c>
      <c r="H360" s="199">
        <v>119.92</v>
      </c>
      <c r="I360" s="267">
        <f t="shared" si="69"/>
        <v>144.88</v>
      </c>
      <c r="J360" s="267">
        <f t="shared" si="67"/>
        <v>17074.11</v>
      </c>
      <c r="K360" s="268">
        <f>(J360/J600)</f>
        <v>3.1191787917567025E-3</v>
      </c>
      <c r="L360" s="40"/>
      <c r="M360" s="45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205"/>
      <c r="AG360" s="204">
        <f t="shared" si="68"/>
        <v>17074.11</v>
      </c>
    </row>
    <row r="361" spans="1:33" ht="28.5" x14ac:dyDescent="0.2">
      <c r="A361" s="51"/>
      <c r="B361" s="194" t="s">
        <v>1437</v>
      </c>
      <c r="C361" s="195" t="s">
        <v>1438</v>
      </c>
      <c r="D361" s="194" t="s">
        <v>36</v>
      </c>
      <c r="E361" s="194" t="s">
        <v>1439</v>
      </c>
      <c r="F361" s="196" t="s">
        <v>51</v>
      </c>
      <c r="G361" s="198">
        <v>18</v>
      </c>
      <c r="H361" s="199">
        <v>59.82</v>
      </c>
      <c r="I361" s="267">
        <f t="shared" si="69"/>
        <v>72.27</v>
      </c>
      <c r="J361" s="267">
        <f t="shared" si="67"/>
        <v>1300.8599999999999</v>
      </c>
      <c r="K361" s="268">
        <f>(J361/J600)</f>
        <v>2.3764722864293503E-4</v>
      </c>
      <c r="L361" s="40"/>
      <c r="M361" s="45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205"/>
      <c r="AG361" s="204">
        <f t="shared" si="68"/>
        <v>1300.8599999999999</v>
      </c>
    </row>
    <row r="362" spans="1:33" ht="42.75" x14ac:dyDescent="0.2">
      <c r="A362" s="51"/>
      <c r="B362" s="194" t="s">
        <v>1440</v>
      </c>
      <c r="C362" s="195" t="s">
        <v>1441</v>
      </c>
      <c r="D362" s="194" t="s">
        <v>36</v>
      </c>
      <c r="E362" s="194" t="s">
        <v>1442</v>
      </c>
      <c r="F362" s="196" t="s">
        <v>40</v>
      </c>
      <c r="G362" s="198">
        <v>3</v>
      </c>
      <c r="H362" s="199">
        <v>1988.93</v>
      </c>
      <c r="I362" s="267">
        <f t="shared" si="69"/>
        <v>2402.83</v>
      </c>
      <c r="J362" s="267">
        <f t="shared" si="67"/>
        <v>7208.49</v>
      </c>
      <c r="K362" s="268">
        <f>(J362/J600)</f>
        <v>1.3168808874131812E-3</v>
      </c>
      <c r="L362" s="40"/>
      <c r="M362" s="45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205"/>
      <c r="AG362" s="204">
        <f t="shared" si="68"/>
        <v>7208.49</v>
      </c>
    </row>
    <row r="363" spans="1:33" ht="28.5" x14ac:dyDescent="0.2">
      <c r="A363" s="51"/>
      <c r="B363" s="194" t="s">
        <v>1443</v>
      </c>
      <c r="C363" s="195" t="s">
        <v>1444</v>
      </c>
      <c r="D363" s="194" t="s">
        <v>36</v>
      </c>
      <c r="E363" s="194" t="s">
        <v>1445</v>
      </c>
      <c r="F363" s="196" t="s">
        <v>40</v>
      </c>
      <c r="G363" s="198">
        <v>3</v>
      </c>
      <c r="H363" s="199">
        <v>171.32</v>
      </c>
      <c r="I363" s="267">
        <f t="shared" si="69"/>
        <v>206.97</v>
      </c>
      <c r="J363" s="267">
        <f t="shared" si="67"/>
        <v>620.91</v>
      </c>
      <c r="K363" s="268">
        <f>(J363/J600)</f>
        <v>1.1343076175505803E-4</v>
      </c>
      <c r="L363" s="40"/>
      <c r="M363" s="45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205"/>
      <c r="AG363" s="204">
        <f t="shared" si="68"/>
        <v>620.91</v>
      </c>
    </row>
    <row r="364" spans="1:33" ht="28.5" x14ac:dyDescent="0.2">
      <c r="A364" s="51"/>
      <c r="B364" s="194" t="s">
        <v>1446</v>
      </c>
      <c r="C364" s="195" t="s">
        <v>1447</v>
      </c>
      <c r="D364" s="194" t="s">
        <v>36</v>
      </c>
      <c r="E364" s="194" t="s">
        <v>1448</v>
      </c>
      <c r="F364" s="196" t="s">
        <v>40</v>
      </c>
      <c r="G364" s="198">
        <v>15</v>
      </c>
      <c r="H364" s="199">
        <v>115.74</v>
      </c>
      <c r="I364" s="267">
        <f t="shared" si="69"/>
        <v>139.83000000000001</v>
      </c>
      <c r="J364" s="267">
        <f t="shared" si="67"/>
        <v>2097.4499999999998</v>
      </c>
      <c r="K364" s="268">
        <f>(J364/J600)</f>
        <v>3.831720398176007E-4</v>
      </c>
      <c r="L364" s="40"/>
      <c r="M364" s="45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205"/>
      <c r="AG364" s="204">
        <f t="shared" si="68"/>
        <v>2097.4499999999998</v>
      </c>
    </row>
    <row r="365" spans="1:33" ht="28.5" x14ac:dyDescent="0.2">
      <c r="A365" s="51"/>
      <c r="B365" s="194" t="s">
        <v>1449</v>
      </c>
      <c r="C365" s="195" t="s">
        <v>1450</v>
      </c>
      <c r="D365" s="194" t="s">
        <v>36</v>
      </c>
      <c r="E365" s="194" t="s">
        <v>1451</v>
      </c>
      <c r="F365" s="196" t="s">
        <v>40</v>
      </c>
      <c r="G365" s="198">
        <v>52</v>
      </c>
      <c r="H365" s="199">
        <v>51.18</v>
      </c>
      <c r="I365" s="267">
        <f t="shared" si="69"/>
        <v>61.83</v>
      </c>
      <c r="J365" s="267">
        <f t="shared" si="67"/>
        <v>3215.16</v>
      </c>
      <c r="K365" s="268">
        <f>(J365/J600)</f>
        <v>5.8736056427564768E-4</v>
      </c>
      <c r="L365" s="40"/>
      <c r="M365" s="45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205"/>
      <c r="AG365" s="204">
        <f t="shared" si="68"/>
        <v>3215.16</v>
      </c>
    </row>
    <row r="366" spans="1:33" ht="28.5" x14ac:dyDescent="0.2">
      <c r="A366" s="51"/>
      <c r="B366" s="194" t="s">
        <v>1452</v>
      </c>
      <c r="C366" s="195" t="s">
        <v>1453</v>
      </c>
      <c r="D366" s="194" t="s">
        <v>36</v>
      </c>
      <c r="E366" s="194" t="s">
        <v>1454</v>
      </c>
      <c r="F366" s="196" t="s">
        <v>40</v>
      </c>
      <c r="G366" s="198">
        <v>10</v>
      </c>
      <c r="H366" s="199">
        <v>45.57</v>
      </c>
      <c r="I366" s="267">
        <f t="shared" si="69"/>
        <v>55.05</v>
      </c>
      <c r="J366" s="267">
        <f t="shared" si="67"/>
        <v>550.5</v>
      </c>
      <c r="K366" s="268">
        <f>(J366/J600)</f>
        <v>1.0056793149757526E-4</v>
      </c>
      <c r="L366" s="40"/>
      <c r="M366" s="45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205"/>
      <c r="AG366" s="204">
        <f t="shared" si="68"/>
        <v>550.5</v>
      </c>
    </row>
    <row r="367" spans="1:33" ht="42.75" x14ac:dyDescent="0.2">
      <c r="A367" s="51"/>
      <c r="B367" s="194" t="s">
        <v>1455</v>
      </c>
      <c r="C367" s="195" t="s">
        <v>1381</v>
      </c>
      <c r="D367" s="194" t="s">
        <v>465</v>
      </c>
      <c r="E367" s="194" t="s">
        <v>1456</v>
      </c>
      <c r="F367" s="196" t="s">
        <v>40</v>
      </c>
      <c r="G367" s="198">
        <v>1</v>
      </c>
      <c r="H367" s="199">
        <v>11.93</v>
      </c>
      <c r="I367" s="267">
        <f t="shared" si="69"/>
        <v>14.41</v>
      </c>
      <c r="J367" s="267">
        <f t="shared" si="67"/>
        <v>14.41</v>
      </c>
      <c r="K367" s="268">
        <f>(J367/J600)</f>
        <v>2.6324866355677735E-6</v>
      </c>
      <c r="L367" s="40"/>
      <c r="M367" s="45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205"/>
      <c r="AG367" s="204">
        <f t="shared" si="68"/>
        <v>14.41</v>
      </c>
    </row>
    <row r="368" spans="1:33" x14ac:dyDescent="0.2">
      <c r="A368" s="51"/>
      <c r="B368" s="262">
        <v>16</v>
      </c>
      <c r="C368" s="262"/>
      <c r="D368" s="262"/>
      <c r="E368" s="262" t="s">
        <v>589</v>
      </c>
      <c r="F368" s="262"/>
      <c r="G368" s="263"/>
      <c r="H368" s="264"/>
      <c r="I368" s="265"/>
      <c r="J368" s="265">
        <f>SUM(J369,J457,J466)</f>
        <v>593197.00999999989</v>
      </c>
      <c r="K368" s="266"/>
      <c r="L368" s="40"/>
      <c r="M368" s="45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206">
        <f>J368</f>
        <v>593197.00999999989</v>
      </c>
      <c r="AG368" s="204"/>
    </row>
    <row r="369" spans="1:33" x14ac:dyDescent="0.2">
      <c r="A369" s="51"/>
      <c r="B369" s="262" t="s">
        <v>264</v>
      </c>
      <c r="C369" s="262"/>
      <c r="D369" s="262"/>
      <c r="E369" s="262" t="s">
        <v>590</v>
      </c>
      <c r="F369" s="262"/>
      <c r="G369" s="263"/>
      <c r="H369" s="264"/>
      <c r="I369" s="265"/>
      <c r="J369" s="265">
        <f>SUM(J370:J456)</f>
        <v>468066.66999999987</v>
      </c>
      <c r="K369" s="266"/>
      <c r="L369" s="40"/>
      <c r="M369" s="45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205"/>
      <c r="AG369" s="204"/>
    </row>
    <row r="370" spans="1:33" ht="28.5" x14ac:dyDescent="0.2">
      <c r="A370" s="51"/>
      <c r="B370" s="194" t="s">
        <v>739</v>
      </c>
      <c r="C370" s="195" t="s">
        <v>326</v>
      </c>
      <c r="D370" s="194" t="s">
        <v>36</v>
      </c>
      <c r="E370" s="194" t="s">
        <v>327</v>
      </c>
      <c r="F370" s="196" t="s">
        <v>40</v>
      </c>
      <c r="G370" s="198">
        <v>442</v>
      </c>
      <c r="H370" s="199">
        <v>24.65</v>
      </c>
      <c r="I370" s="267">
        <f t="shared" ref="I370:I433" si="70">ROUND(H370*1.2081,2)</f>
        <v>29.78</v>
      </c>
      <c r="J370" s="267">
        <f t="shared" ref="J370:J433" si="71">ROUND(G370*I370,2)</f>
        <v>13162.76</v>
      </c>
      <c r="K370" s="268">
        <f>(J370/J600)</f>
        <v>2.4046349609428224E-3</v>
      </c>
      <c r="L370" s="40"/>
      <c r="M370" s="45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205"/>
      <c r="AG370" s="204">
        <f t="shared" si="68"/>
        <v>13162.76</v>
      </c>
    </row>
    <row r="371" spans="1:33" ht="28.5" x14ac:dyDescent="0.2">
      <c r="A371" s="51"/>
      <c r="B371" s="194" t="s">
        <v>740</v>
      </c>
      <c r="C371" s="195" t="s">
        <v>1131</v>
      </c>
      <c r="D371" s="194" t="s">
        <v>36</v>
      </c>
      <c r="E371" s="194" t="s">
        <v>1132</v>
      </c>
      <c r="F371" s="196" t="s">
        <v>40</v>
      </c>
      <c r="G371" s="198">
        <v>9</v>
      </c>
      <c r="H371" s="199">
        <v>27.51</v>
      </c>
      <c r="I371" s="267">
        <f t="shared" si="70"/>
        <v>33.229999999999997</v>
      </c>
      <c r="J371" s="267">
        <f t="shared" si="71"/>
        <v>299.07</v>
      </c>
      <c r="K371" s="268">
        <f>(J371/J600)</f>
        <v>5.4635515482252188E-5</v>
      </c>
      <c r="L371" s="40"/>
      <c r="M371" s="45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205"/>
      <c r="AG371" s="204">
        <f t="shared" si="68"/>
        <v>299.07</v>
      </c>
    </row>
    <row r="372" spans="1:33" x14ac:dyDescent="0.2">
      <c r="A372" s="51"/>
      <c r="B372" s="194" t="s">
        <v>861</v>
      </c>
      <c r="C372" s="195" t="s">
        <v>200</v>
      </c>
      <c r="D372" s="194" t="s">
        <v>36</v>
      </c>
      <c r="E372" s="194" t="s">
        <v>201</v>
      </c>
      <c r="F372" s="196" t="s">
        <v>40</v>
      </c>
      <c r="G372" s="198">
        <v>169</v>
      </c>
      <c r="H372" s="199">
        <v>20.36</v>
      </c>
      <c r="I372" s="267">
        <f t="shared" si="70"/>
        <v>24.6</v>
      </c>
      <c r="J372" s="267">
        <f t="shared" si="71"/>
        <v>4157.3999999999996</v>
      </c>
      <c r="K372" s="268">
        <f>(J372/J600)</f>
        <v>7.5949340310266906E-4</v>
      </c>
      <c r="L372" s="40"/>
      <c r="M372" s="45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205"/>
      <c r="AG372" s="204">
        <f t="shared" si="68"/>
        <v>4157.3999999999996</v>
      </c>
    </row>
    <row r="373" spans="1:33" ht="28.5" x14ac:dyDescent="0.2">
      <c r="A373" s="51"/>
      <c r="B373" s="194" t="s">
        <v>862</v>
      </c>
      <c r="C373" s="195" t="s">
        <v>591</v>
      </c>
      <c r="D373" s="194" t="s">
        <v>36</v>
      </c>
      <c r="E373" s="194" t="s">
        <v>592</v>
      </c>
      <c r="F373" s="196" t="s">
        <v>40</v>
      </c>
      <c r="G373" s="198">
        <v>12</v>
      </c>
      <c r="H373" s="199">
        <v>24.1</v>
      </c>
      <c r="I373" s="267">
        <f t="shared" si="70"/>
        <v>29.12</v>
      </c>
      <c r="J373" s="267">
        <f t="shared" si="71"/>
        <v>349.44</v>
      </c>
      <c r="K373" s="268">
        <f>(J373/J600)</f>
        <v>6.3837344200749668E-5</v>
      </c>
      <c r="L373" s="40"/>
      <c r="M373" s="45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205"/>
      <c r="AG373" s="204">
        <f t="shared" si="68"/>
        <v>349.44</v>
      </c>
    </row>
    <row r="374" spans="1:33" x14ac:dyDescent="0.2">
      <c r="A374" s="51"/>
      <c r="B374" s="194" t="s">
        <v>863</v>
      </c>
      <c r="C374" s="195" t="s">
        <v>1261</v>
      </c>
      <c r="D374" s="194" t="s">
        <v>94</v>
      </c>
      <c r="E374" s="194" t="s">
        <v>1313</v>
      </c>
      <c r="F374" s="196" t="s">
        <v>40</v>
      </c>
      <c r="G374" s="198">
        <v>4</v>
      </c>
      <c r="H374" s="199">
        <f>CPUS!L173</f>
        <v>87.97999999999999</v>
      </c>
      <c r="I374" s="267">
        <f t="shared" si="70"/>
        <v>106.29</v>
      </c>
      <c r="J374" s="267">
        <f t="shared" si="71"/>
        <v>425.16</v>
      </c>
      <c r="K374" s="268">
        <f>(J374/J600)</f>
        <v>7.7670230255239049E-5</v>
      </c>
      <c r="L374" s="40"/>
      <c r="M374" s="45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205"/>
      <c r="AG374" s="204">
        <f t="shared" si="68"/>
        <v>425.16</v>
      </c>
    </row>
    <row r="375" spans="1:33" x14ac:dyDescent="0.2">
      <c r="A375" s="51"/>
      <c r="B375" s="194" t="s">
        <v>1675</v>
      </c>
      <c r="C375" s="195">
        <v>61324</v>
      </c>
      <c r="D375" s="194" t="s">
        <v>47</v>
      </c>
      <c r="E375" s="194" t="s">
        <v>1314</v>
      </c>
      <c r="F375" s="196" t="s">
        <v>40</v>
      </c>
      <c r="G375" s="198">
        <v>4</v>
      </c>
      <c r="H375" s="199">
        <v>156.26</v>
      </c>
      <c r="I375" s="267">
        <f t="shared" si="70"/>
        <v>188.78</v>
      </c>
      <c r="J375" s="267">
        <f t="shared" si="71"/>
        <v>755.12</v>
      </c>
      <c r="K375" s="268">
        <f>(J375/J600)</f>
        <v>1.3794887635322256E-4</v>
      </c>
      <c r="L375" s="40"/>
      <c r="M375" s="45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205"/>
      <c r="AG375" s="204">
        <f t="shared" si="68"/>
        <v>755.12</v>
      </c>
    </row>
    <row r="376" spans="1:33" x14ac:dyDescent="0.2">
      <c r="A376" s="51"/>
      <c r="B376" s="194" t="s">
        <v>1676</v>
      </c>
      <c r="C376" s="195" t="s">
        <v>593</v>
      </c>
      <c r="D376" s="194" t="s">
        <v>47</v>
      </c>
      <c r="E376" s="194" t="s">
        <v>594</v>
      </c>
      <c r="F376" s="196" t="s">
        <v>328</v>
      </c>
      <c r="G376" s="198">
        <v>2126</v>
      </c>
      <c r="H376" s="199">
        <v>8.76</v>
      </c>
      <c r="I376" s="267">
        <f t="shared" si="70"/>
        <v>10.58</v>
      </c>
      <c r="J376" s="267">
        <f t="shared" si="71"/>
        <v>22493.08</v>
      </c>
      <c r="K376" s="268">
        <f>(J376/J600)</f>
        <v>4.1091417413432882E-3</v>
      </c>
      <c r="L376" s="40"/>
      <c r="M376" s="45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205"/>
      <c r="AG376" s="204">
        <f t="shared" si="68"/>
        <v>22493.08</v>
      </c>
    </row>
    <row r="377" spans="1:33" x14ac:dyDescent="0.2">
      <c r="A377" s="51"/>
      <c r="B377" s="194" t="s">
        <v>1677</v>
      </c>
      <c r="C377" s="195">
        <v>63120</v>
      </c>
      <c r="D377" s="194" t="s">
        <v>47</v>
      </c>
      <c r="E377" s="194" t="s">
        <v>595</v>
      </c>
      <c r="F377" s="196" t="s">
        <v>40</v>
      </c>
      <c r="G377" s="198">
        <v>236</v>
      </c>
      <c r="H377" s="199">
        <v>9.34</v>
      </c>
      <c r="I377" s="267">
        <f t="shared" si="70"/>
        <v>11.28</v>
      </c>
      <c r="J377" s="267">
        <f t="shared" si="71"/>
        <v>2662.08</v>
      </c>
      <c r="K377" s="268">
        <f>(J377/J600)</f>
        <v>4.863213062326342E-4</v>
      </c>
      <c r="L377" s="40"/>
      <c r="M377" s="45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205"/>
      <c r="AG377" s="204">
        <f t="shared" si="68"/>
        <v>2662.08</v>
      </c>
    </row>
    <row r="378" spans="1:33" x14ac:dyDescent="0.2">
      <c r="A378" s="51"/>
      <c r="B378" s="194" t="s">
        <v>1678</v>
      </c>
      <c r="C378" s="195" t="s">
        <v>596</v>
      </c>
      <c r="D378" s="194" t="s">
        <v>47</v>
      </c>
      <c r="E378" s="194" t="s">
        <v>597</v>
      </c>
      <c r="F378" s="196" t="s">
        <v>40</v>
      </c>
      <c r="G378" s="198">
        <v>1168</v>
      </c>
      <c r="H378" s="199">
        <v>1.47</v>
      </c>
      <c r="I378" s="267">
        <f t="shared" si="70"/>
        <v>1.78</v>
      </c>
      <c r="J378" s="267">
        <f t="shared" si="71"/>
        <v>2079.04</v>
      </c>
      <c r="K378" s="268">
        <f>(J378/J600)</f>
        <v>3.7980881435189617E-4</v>
      </c>
      <c r="L378" s="40"/>
      <c r="M378" s="45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205"/>
      <c r="AG378" s="204">
        <f t="shared" si="68"/>
        <v>2079.04</v>
      </c>
    </row>
    <row r="379" spans="1:33" x14ac:dyDescent="0.2">
      <c r="A379" s="51"/>
      <c r="B379" s="194" t="s">
        <v>1679</v>
      </c>
      <c r="C379" s="195" t="s">
        <v>598</v>
      </c>
      <c r="D379" s="194" t="s">
        <v>47</v>
      </c>
      <c r="E379" s="194" t="s">
        <v>599</v>
      </c>
      <c r="F379" s="196" t="s">
        <v>40</v>
      </c>
      <c r="G379" s="198">
        <v>236</v>
      </c>
      <c r="H379" s="199">
        <v>5.22</v>
      </c>
      <c r="I379" s="267">
        <f t="shared" si="70"/>
        <v>6.31</v>
      </c>
      <c r="J379" s="267">
        <f t="shared" si="71"/>
        <v>1489.16</v>
      </c>
      <c r="K379" s="268">
        <f>(J379/J600)</f>
        <v>2.7204675907162431E-4</v>
      </c>
      <c r="L379" s="40"/>
      <c r="M379" s="45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205"/>
      <c r="AG379" s="204">
        <f t="shared" si="68"/>
        <v>1489.16</v>
      </c>
    </row>
    <row r="380" spans="1:33" x14ac:dyDescent="0.2">
      <c r="A380" s="51"/>
      <c r="B380" s="194" t="s">
        <v>1680</v>
      </c>
      <c r="C380" s="195" t="s">
        <v>600</v>
      </c>
      <c r="D380" s="194" t="s">
        <v>47</v>
      </c>
      <c r="E380" s="194" t="s">
        <v>601</v>
      </c>
      <c r="F380" s="196" t="s">
        <v>51</v>
      </c>
      <c r="G380" s="198">
        <v>236</v>
      </c>
      <c r="H380" s="199">
        <v>16.87</v>
      </c>
      <c r="I380" s="267">
        <f t="shared" si="70"/>
        <v>20.38</v>
      </c>
      <c r="J380" s="267">
        <f t="shared" si="71"/>
        <v>4809.68</v>
      </c>
      <c r="K380" s="268">
        <f>(J380/J600)</f>
        <v>8.7865498413307493E-4</v>
      </c>
      <c r="L380" s="40"/>
      <c r="M380" s="45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205"/>
      <c r="AG380" s="204">
        <f t="shared" si="68"/>
        <v>4809.68</v>
      </c>
    </row>
    <row r="381" spans="1:33" x14ac:dyDescent="0.2">
      <c r="A381" s="51" t="s">
        <v>1787</v>
      </c>
      <c r="B381" s="194" t="s">
        <v>1681</v>
      </c>
      <c r="C381" s="195" t="s">
        <v>1262</v>
      </c>
      <c r="D381" s="194" t="s">
        <v>1469</v>
      </c>
      <c r="E381" s="194" t="s">
        <v>1315</v>
      </c>
      <c r="F381" s="196" t="s">
        <v>232</v>
      </c>
      <c r="G381" s="198">
        <v>26.7</v>
      </c>
      <c r="H381" s="199">
        <v>116.32</v>
      </c>
      <c r="I381" s="267">
        <f t="shared" si="70"/>
        <v>140.53</v>
      </c>
      <c r="J381" s="267">
        <f t="shared" si="71"/>
        <v>3752.15</v>
      </c>
      <c r="K381" s="268">
        <f>(J381/J600)</f>
        <v>6.8546042537443591E-4</v>
      </c>
      <c r="L381" s="40"/>
      <c r="M381" s="45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205"/>
      <c r="AG381" s="204">
        <f t="shared" si="68"/>
        <v>3752.15</v>
      </c>
    </row>
    <row r="382" spans="1:33" x14ac:dyDescent="0.2">
      <c r="A382" s="51" t="s">
        <v>1787</v>
      </c>
      <c r="B382" s="194" t="s">
        <v>1682</v>
      </c>
      <c r="C382" s="195" t="s">
        <v>1263</v>
      </c>
      <c r="D382" s="194" t="s">
        <v>1469</v>
      </c>
      <c r="E382" s="194" t="s">
        <v>1316</v>
      </c>
      <c r="F382" s="196" t="s">
        <v>232</v>
      </c>
      <c r="G382" s="198">
        <v>99.9</v>
      </c>
      <c r="H382" s="199">
        <v>18.46</v>
      </c>
      <c r="I382" s="267">
        <f t="shared" si="70"/>
        <v>22.3</v>
      </c>
      <c r="J382" s="267">
        <f t="shared" si="71"/>
        <v>2227.77</v>
      </c>
      <c r="K382" s="268">
        <f>(J382/J600)</f>
        <v>4.0697951090345726E-4</v>
      </c>
      <c r="L382" s="40"/>
      <c r="M382" s="45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205"/>
      <c r="AG382" s="204">
        <f t="shared" si="68"/>
        <v>2227.77</v>
      </c>
    </row>
    <row r="383" spans="1:33" x14ac:dyDescent="0.2">
      <c r="A383" s="51" t="s">
        <v>1787</v>
      </c>
      <c r="B383" s="194" t="s">
        <v>1683</v>
      </c>
      <c r="C383" s="195" t="s">
        <v>1264</v>
      </c>
      <c r="D383" s="194" t="s">
        <v>1469</v>
      </c>
      <c r="E383" s="194" t="s">
        <v>1317</v>
      </c>
      <c r="F383" s="196" t="s">
        <v>232</v>
      </c>
      <c r="G383" s="198">
        <v>115.6</v>
      </c>
      <c r="H383" s="199">
        <v>226.63</v>
      </c>
      <c r="I383" s="267">
        <f t="shared" si="70"/>
        <v>273.79000000000002</v>
      </c>
      <c r="J383" s="267">
        <f t="shared" si="71"/>
        <v>31650.12</v>
      </c>
      <c r="K383" s="268">
        <f>(J383/J600)</f>
        <v>5.7819929156222279E-3</v>
      </c>
      <c r="L383" s="40"/>
      <c r="M383" s="45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205"/>
      <c r="AG383" s="204">
        <f t="shared" si="68"/>
        <v>31650.12</v>
      </c>
    </row>
    <row r="384" spans="1:33" x14ac:dyDescent="0.2">
      <c r="A384" s="51" t="s">
        <v>1787</v>
      </c>
      <c r="B384" s="194" t="s">
        <v>1684</v>
      </c>
      <c r="C384" s="195" t="s">
        <v>1265</v>
      </c>
      <c r="D384" s="194" t="s">
        <v>1469</v>
      </c>
      <c r="E384" s="194" t="s">
        <v>1318</v>
      </c>
      <c r="F384" s="196" t="s">
        <v>232</v>
      </c>
      <c r="G384" s="198">
        <v>399.6</v>
      </c>
      <c r="H384" s="199">
        <v>26.91</v>
      </c>
      <c r="I384" s="267">
        <f t="shared" si="70"/>
        <v>32.51</v>
      </c>
      <c r="J384" s="267">
        <f t="shared" si="71"/>
        <v>12991</v>
      </c>
      <c r="K384" s="268">
        <f>(J384/J600)</f>
        <v>2.3732570355767487E-3</v>
      </c>
      <c r="L384" s="40"/>
      <c r="M384" s="45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205"/>
      <c r="AG384" s="204">
        <f t="shared" si="68"/>
        <v>12991</v>
      </c>
    </row>
    <row r="385" spans="1:33" ht="28.5" x14ac:dyDescent="0.2">
      <c r="A385" s="51"/>
      <c r="B385" s="194" t="s">
        <v>1685</v>
      </c>
      <c r="C385" s="195" t="s">
        <v>1319</v>
      </c>
      <c r="D385" s="194" t="s">
        <v>36</v>
      </c>
      <c r="E385" s="194" t="s">
        <v>1320</v>
      </c>
      <c r="F385" s="196" t="s">
        <v>51</v>
      </c>
      <c r="G385" s="198">
        <v>610.29999999999995</v>
      </c>
      <c r="H385" s="199">
        <v>16.809999999999999</v>
      </c>
      <c r="I385" s="267">
        <f t="shared" si="70"/>
        <v>20.309999999999999</v>
      </c>
      <c r="J385" s="267">
        <f t="shared" si="71"/>
        <v>12395.19</v>
      </c>
      <c r="K385" s="268">
        <f>(J385/J600)</f>
        <v>2.2644116599807988E-3</v>
      </c>
      <c r="L385" s="40"/>
      <c r="M385" s="45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205"/>
      <c r="AG385" s="204">
        <f t="shared" si="68"/>
        <v>12395.19</v>
      </c>
    </row>
    <row r="386" spans="1:33" ht="28.5" x14ac:dyDescent="0.2">
      <c r="A386" s="51"/>
      <c r="B386" s="194" t="s">
        <v>1686</v>
      </c>
      <c r="C386" s="195" t="s">
        <v>1321</v>
      </c>
      <c r="D386" s="194" t="s">
        <v>36</v>
      </c>
      <c r="E386" s="194" t="s">
        <v>1322</v>
      </c>
      <c r="F386" s="196" t="s">
        <v>51</v>
      </c>
      <c r="G386" s="198">
        <v>595.4</v>
      </c>
      <c r="H386" s="199">
        <v>25.63</v>
      </c>
      <c r="I386" s="267">
        <f t="shared" si="70"/>
        <v>30.96</v>
      </c>
      <c r="J386" s="267">
        <f t="shared" si="71"/>
        <v>18433.580000000002</v>
      </c>
      <c r="K386" s="268">
        <f>(J386/J600)</f>
        <v>3.3675331711082168E-3</v>
      </c>
      <c r="L386" s="40"/>
      <c r="M386" s="45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205"/>
      <c r="AG386" s="204">
        <f t="shared" si="68"/>
        <v>18433.580000000002</v>
      </c>
    </row>
    <row r="387" spans="1:33" ht="28.5" x14ac:dyDescent="0.2">
      <c r="A387" s="51"/>
      <c r="B387" s="194" t="s">
        <v>1687</v>
      </c>
      <c r="C387" s="195" t="s">
        <v>1207</v>
      </c>
      <c r="D387" s="194" t="s">
        <v>36</v>
      </c>
      <c r="E387" s="194" t="s">
        <v>1208</v>
      </c>
      <c r="F387" s="196" t="s">
        <v>51</v>
      </c>
      <c r="G387" s="198">
        <v>194.8</v>
      </c>
      <c r="H387" s="199">
        <v>41.64</v>
      </c>
      <c r="I387" s="267">
        <f t="shared" si="70"/>
        <v>50.31</v>
      </c>
      <c r="J387" s="267">
        <f t="shared" si="71"/>
        <v>9800.39</v>
      </c>
      <c r="K387" s="268">
        <f>(J387/J600)</f>
        <v>1.7903813808710653E-3</v>
      </c>
      <c r="L387" s="40"/>
      <c r="M387" s="45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205"/>
      <c r="AG387" s="204">
        <f t="shared" si="68"/>
        <v>9800.39</v>
      </c>
    </row>
    <row r="388" spans="1:33" ht="28.5" x14ac:dyDescent="0.2">
      <c r="A388" s="51"/>
      <c r="B388" s="194" t="s">
        <v>1688</v>
      </c>
      <c r="C388" s="195" t="s">
        <v>202</v>
      </c>
      <c r="D388" s="194" t="s">
        <v>36</v>
      </c>
      <c r="E388" s="194" t="s">
        <v>203</v>
      </c>
      <c r="F388" s="196" t="s">
        <v>51</v>
      </c>
      <c r="G388" s="198">
        <v>5231.1000000000004</v>
      </c>
      <c r="H388" s="199">
        <v>3.67</v>
      </c>
      <c r="I388" s="267">
        <f t="shared" si="70"/>
        <v>4.43</v>
      </c>
      <c r="J388" s="267">
        <f t="shared" si="71"/>
        <v>23173.77</v>
      </c>
      <c r="K388" s="268">
        <f>(J388/J600)</f>
        <v>4.2334933949147403E-3</v>
      </c>
      <c r="L388" s="40"/>
      <c r="M388" s="45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205"/>
      <c r="AG388" s="204">
        <f t="shared" si="68"/>
        <v>23173.77</v>
      </c>
    </row>
    <row r="389" spans="1:33" ht="28.5" x14ac:dyDescent="0.2">
      <c r="A389" s="51"/>
      <c r="B389" s="194" t="s">
        <v>1689</v>
      </c>
      <c r="C389" s="195" t="s">
        <v>204</v>
      </c>
      <c r="D389" s="194" t="s">
        <v>36</v>
      </c>
      <c r="E389" s="194" t="s">
        <v>205</v>
      </c>
      <c r="F389" s="196" t="s">
        <v>51</v>
      </c>
      <c r="G389" s="198">
        <v>8058.4</v>
      </c>
      <c r="H389" s="199">
        <v>5.2</v>
      </c>
      <c r="I389" s="267">
        <f t="shared" si="70"/>
        <v>6.28</v>
      </c>
      <c r="J389" s="267">
        <f t="shared" si="71"/>
        <v>50606.75</v>
      </c>
      <c r="K389" s="268">
        <f>(J389/J600)</f>
        <v>9.2450793230062066E-3</v>
      </c>
      <c r="L389" s="40"/>
      <c r="M389" s="45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205"/>
      <c r="AG389" s="204">
        <f t="shared" si="68"/>
        <v>50606.75</v>
      </c>
    </row>
    <row r="390" spans="1:33" ht="28.5" x14ac:dyDescent="0.2">
      <c r="A390" s="51"/>
      <c r="B390" s="194" t="s">
        <v>1690</v>
      </c>
      <c r="C390" s="195" t="s">
        <v>206</v>
      </c>
      <c r="D390" s="194" t="s">
        <v>36</v>
      </c>
      <c r="E390" s="194" t="s">
        <v>207</v>
      </c>
      <c r="F390" s="196" t="s">
        <v>51</v>
      </c>
      <c r="G390" s="198">
        <v>1090.3</v>
      </c>
      <c r="H390" s="199">
        <v>7.89</v>
      </c>
      <c r="I390" s="267">
        <f t="shared" si="70"/>
        <v>9.5299999999999994</v>
      </c>
      <c r="J390" s="267">
        <f t="shared" si="71"/>
        <v>10390.56</v>
      </c>
      <c r="K390" s="268">
        <f>(J390/J600)</f>
        <v>1.8981964147165222E-3</v>
      </c>
      <c r="L390" s="40"/>
      <c r="M390" s="45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205"/>
      <c r="AG390" s="204">
        <f t="shared" si="68"/>
        <v>10390.56</v>
      </c>
    </row>
    <row r="391" spans="1:33" ht="28.5" x14ac:dyDescent="0.2">
      <c r="A391" s="51"/>
      <c r="B391" s="194" t="s">
        <v>1691</v>
      </c>
      <c r="C391" s="195" t="s">
        <v>208</v>
      </c>
      <c r="D391" s="194" t="s">
        <v>36</v>
      </c>
      <c r="E391" s="194" t="s">
        <v>209</v>
      </c>
      <c r="F391" s="196" t="s">
        <v>51</v>
      </c>
      <c r="G391" s="198">
        <v>389.1</v>
      </c>
      <c r="H391" s="199">
        <v>10.93</v>
      </c>
      <c r="I391" s="267">
        <f t="shared" si="70"/>
        <v>13.2</v>
      </c>
      <c r="J391" s="267">
        <f t="shared" si="71"/>
        <v>5136.12</v>
      </c>
      <c r="K391" s="268">
        <f>(J391/J600)</f>
        <v>9.3829058006053806E-4</v>
      </c>
      <c r="L391" s="40"/>
      <c r="M391" s="45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205"/>
      <c r="AG391" s="204">
        <f t="shared" si="68"/>
        <v>5136.12</v>
      </c>
    </row>
    <row r="392" spans="1:33" x14ac:dyDescent="0.2">
      <c r="A392" s="51"/>
      <c r="B392" s="194" t="s">
        <v>1692</v>
      </c>
      <c r="C392" s="195">
        <v>61432</v>
      </c>
      <c r="D392" s="194" t="s">
        <v>47</v>
      </c>
      <c r="E392" s="194" t="s">
        <v>1323</v>
      </c>
      <c r="F392" s="196" t="s">
        <v>40</v>
      </c>
      <c r="G392" s="198">
        <v>3</v>
      </c>
      <c r="H392" s="199">
        <v>55.11</v>
      </c>
      <c r="I392" s="267">
        <f t="shared" si="70"/>
        <v>66.58</v>
      </c>
      <c r="J392" s="267">
        <f t="shared" si="71"/>
        <v>199.74</v>
      </c>
      <c r="K392" s="268">
        <f>(J392/J600)</f>
        <v>3.648944348288044E-5</v>
      </c>
      <c r="L392" s="40"/>
      <c r="M392" s="45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205"/>
      <c r="AG392" s="204">
        <f t="shared" si="68"/>
        <v>199.74</v>
      </c>
    </row>
    <row r="393" spans="1:33" x14ac:dyDescent="0.2">
      <c r="A393" s="51"/>
      <c r="B393" s="194" t="s">
        <v>1693</v>
      </c>
      <c r="C393" s="195" t="s">
        <v>1165</v>
      </c>
      <c r="D393" s="194" t="s">
        <v>47</v>
      </c>
      <c r="E393" s="194" t="s">
        <v>1209</v>
      </c>
      <c r="F393" s="196" t="s">
        <v>40</v>
      </c>
      <c r="G393" s="198">
        <v>1</v>
      </c>
      <c r="H393" s="199">
        <v>111.23</v>
      </c>
      <c r="I393" s="267">
        <f t="shared" si="70"/>
        <v>134.38</v>
      </c>
      <c r="J393" s="267">
        <f t="shared" si="71"/>
        <v>134.38</v>
      </c>
      <c r="K393" s="268">
        <f>(J393/J600)</f>
        <v>2.4549170998445345E-5</v>
      </c>
      <c r="L393" s="40"/>
      <c r="M393" s="45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205"/>
      <c r="AG393" s="204">
        <f t="shared" si="68"/>
        <v>134.38</v>
      </c>
    </row>
    <row r="394" spans="1:33" ht="14.25" x14ac:dyDescent="0.2">
      <c r="A394" s="51"/>
      <c r="B394" s="194" t="s">
        <v>1694</v>
      </c>
      <c r="C394" s="195">
        <v>61462</v>
      </c>
      <c r="D394" s="194" t="s">
        <v>47</v>
      </c>
      <c r="E394" s="194" t="s">
        <v>602</v>
      </c>
      <c r="F394" s="196" t="s">
        <v>40</v>
      </c>
      <c r="G394" s="198">
        <v>5</v>
      </c>
      <c r="H394" s="199">
        <v>229.04</v>
      </c>
      <c r="I394" s="267">
        <f t="shared" si="70"/>
        <v>276.7</v>
      </c>
      <c r="J394" s="267">
        <f t="shared" si="71"/>
        <v>1383.5</v>
      </c>
      <c r="K394" s="268">
        <f>(J394/J600)</f>
        <v>2.5274429287356107E-4</v>
      </c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205"/>
      <c r="AG394" s="204">
        <f t="shared" si="68"/>
        <v>1383.5</v>
      </c>
    </row>
    <row r="395" spans="1:33" ht="14.25" x14ac:dyDescent="0.2">
      <c r="A395" s="51"/>
      <c r="B395" s="194" t="s">
        <v>1695</v>
      </c>
      <c r="C395" s="195" t="s">
        <v>1266</v>
      </c>
      <c r="D395" s="194" t="s">
        <v>47</v>
      </c>
      <c r="E395" s="194" t="s">
        <v>1324</v>
      </c>
      <c r="F395" s="196" t="s">
        <v>40</v>
      </c>
      <c r="G395" s="198">
        <v>2</v>
      </c>
      <c r="H395" s="199">
        <v>316.73</v>
      </c>
      <c r="I395" s="267">
        <f t="shared" si="70"/>
        <v>382.64</v>
      </c>
      <c r="J395" s="267">
        <f t="shared" si="71"/>
        <v>765.28</v>
      </c>
      <c r="K395" s="268">
        <f>(J395/J600)</f>
        <v>1.3980495298177001E-4</v>
      </c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205"/>
      <c r="AG395" s="204">
        <f t="shared" si="68"/>
        <v>765.28</v>
      </c>
    </row>
    <row r="396" spans="1:33" ht="28.5" x14ac:dyDescent="0.2">
      <c r="A396" s="51"/>
      <c r="B396" s="194" t="s">
        <v>1696</v>
      </c>
      <c r="C396" s="195" t="s">
        <v>1080</v>
      </c>
      <c r="D396" s="194" t="s">
        <v>36</v>
      </c>
      <c r="E396" s="194" t="s">
        <v>1081</v>
      </c>
      <c r="F396" s="196" t="s">
        <v>40</v>
      </c>
      <c r="G396" s="198">
        <v>6</v>
      </c>
      <c r="H396" s="199">
        <v>76.11</v>
      </c>
      <c r="I396" s="267">
        <f t="shared" si="70"/>
        <v>91.95</v>
      </c>
      <c r="J396" s="267">
        <f t="shared" si="71"/>
        <v>551.70000000000005</v>
      </c>
      <c r="K396" s="268">
        <f>(J396/J600)</f>
        <v>1.007871531466163E-4</v>
      </c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205"/>
      <c r="AG396" s="204">
        <f t="shared" si="68"/>
        <v>551.70000000000005</v>
      </c>
    </row>
    <row r="397" spans="1:33" ht="28.5" x14ac:dyDescent="0.2">
      <c r="A397" s="51"/>
      <c r="B397" s="194" t="s">
        <v>1697</v>
      </c>
      <c r="C397" s="195" t="s">
        <v>1133</v>
      </c>
      <c r="D397" s="194" t="s">
        <v>36</v>
      </c>
      <c r="E397" s="194" t="s">
        <v>1134</v>
      </c>
      <c r="F397" s="196" t="s">
        <v>40</v>
      </c>
      <c r="G397" s="198">
        <v>6</v>
      </c>
      <c r="H397" s="199">
        <v>64.290000000000006</v>
      </c>
      <c r="I397" s="267">
        <f t="shared" si="70"/>
        <v>77.67</v>
      </c>
      <c r="J397" s="267">
        <f t="shared" si="71"/>
        <v>466.02</v>
      </c>
      <c r="K397" s="268">
        <f>(J397/J600)</f>
        <v>8.5134727405086321E-5</v>
      </c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205"/>
      <c r="AG397" s="204">
        <f t="shared" si="68"/>
        <v>466.02</v>
      </c>
    </row>
    <row r="398" spans="1:33" ht="13.9" customHeight="1" x14ac:dyDescent="0.2">
      <c r="A398" s="51"/>
      <c r="B398" s="194" t="s">
        <v>1698</v>
      </c>
      <c r="C398" s="195" t="s">
        <v>210</v>
      </c>
      <c r="D398" s="194" t="s">
        <v>36</v>
      </c>
      <c r="E398" s="194" t="s">
        <v>211</v>
      </c>
      <c r="F398" s="196" t="s">
        <v>40</v>
      </c>
      <c r="G398" s="198">
        <v>13</v>
      </c>
      <c r="H398" s="199">
        <v>47.54</v>
      </c>
      <c r="I398" s="267">
        <f t="shared" si="70"/>
        <v>57.43</v>
      </c>
      <c r="J398" s="267">
        <f t="shared" si="71"/>
        <v>746.59</v>
      </c>
      <c r="K398" s="268">
        <f>(J398/J600)</f>
        <v>1.3639057579795588E-4</v>
      </c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205"/>
      <c r="AG398" s="204">
        <f t="shared" si="68"/>
        <v>746.59</v>
      </c>
    </row>
    <row r="399" spans="1:33" ht="28.5" x14ac:dyDescent="0.2">
      <c r="A399" s="51"/>
      <c r="B399" s="194" t="s">
        <v>1699</v>
      </c>
      <c r="C399" s="195" t="s">
        <v>1325</v>
      </c>
      <c r="D399" s="194" t="s">
        <v>36</v>
      </c>
      <c r="E399" s="194" t="s">
        <v>1326</v>
      </c>
      <c r="F399" s="196" t="s">
        <v>40</v>
      </c>
      <c r="G399" s="198">
        <v>1</v>
      </c>
      <c r="H399" s="199">
        <v>104.61</v>
      </c>
      <c r="I399" s="267">
        <f t="shared" si="70"/>
        <v>126.38</v>
      </c>
      <c r="J399" s="267">
        <f t="shared" si="71"/>
        <v>126.38</v>
      </c>
      <c r="K399" s="268">
        <f>(J399/J600)</f>
        <v>2.3087693338171772E-5</v>
      </c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205"/>
      <c r="AG399" s="204">
        <f t="shared" si="68"/>
        <v>126.38</v>
      </c>
    </row>
    <row r="400" spans="1:33" ht="27.6" customHeight="1" x14ac:dyDescent="0.2">
      <c r="A400" s="51"/>
      <c r="B400" s="194" t="s">
        <v>1700</v>
      </c>
      <c r="C400" s="195" t="s">
        <v>603</v>
      </c>
      <c r="D400" s="194" t="s">
        <v>36</v>
      </c>
      <c r="E400" s="194" t="s">
        <v>604</v>
      </c>
      <c r="F400" s="196" t="s">
        <v>40</v>
      </c>
      <c r="G400" s="198">
        <v>33</v>
      </c>
      <c r="H400" s="199">
        <v>38.950000000000003</v>
      </c>
      <c r="I400" s="267">
        <f t="shared" si="70"/>
        <v>47.06</v>
      </c>
      <c r="J400" s="267">
        <f t="shared" si="71"/>
        <v>1552.98</v>
      </c>
      <c r="K400" s="268">
        <f>(J400/J600)</f>
        <v>2.8370569710645669E-4</v>
      </c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205"/>
      <c r="AG400" s="204">
        <f t="shared" si="68"/>
        <v>1552.98</v>
      </c>
    </row>
    <row r="401" spans="1:33" ht="28.5" x14ac:dyDescent="0.2">
      <c r="A401" s="51"/>
      <c r="B401" s="194" t="s">
        <v>1701</v>
      </c>
      <c r="C401" s="195" t="s">
        <v>1327</v>
      </c>
      <c r="D401" s="194" t="s">
        <v>36</v>
      </c>
      <c r="E401" s="194" t="s">
        <v>1328</v>
      </c>
      <c r="F401" s="196" t="s">
        <v>40</v>
      </c>
      <c r="G401" s="198">
        <v>2</v>
      </c>
      <c r="H401" s="199">
        <v>78.89</v>
      </c>
      <c r="I401" s="267">
        <f t="shared" si="70"/>
        <v>95.31</v>
      </c>
      <c r="J401" s="267">
        <f t="shared" si="71"/>
        <v>190.62</v>
      </c>
      <c r="K401" s="268">
        <f>(J401/J600)</f>
        <v>3.4823358950168568E-5</v>
      </c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205"/>
      <c r="AG401" s="204">
        <f t="shared" si="68"/>
        <v>190.62</v>
      </c>
    </row>
    <row r="402" spans="1:33" ht="14.25" x14ac:dyDescent="0.2">
      <c r="A402" s="51"/>
      <c r="B402" s="194" t="s">
        <v>1702</v>
      </c>
      <c r="C402" s="195" t="s">
        <v>605</v>
      </c>
      <c r="D402" s="194" t="s">
        <v>47</v>
      </c>
      <c r="E402" s="194" t="s">
        <v>1634</v>
      </c>
      <c r="F402" s="196" t="s">
        <v>40</v>
      </c>
      <c r="G402" s="198">
        <v>73</v>
      </c>
      <c r="H402" s="199">
        <v>13.38</v>
      </c>
      <c r="I402" s="267">
        <f t="shared" si="70"/>
        <v>16.16</v>
      </c>
      <c r="J402" s="267">
        <f t="shared" si="71"/>
        <v>1179.68</v>
      </c>
      <c r="K402" s="268">
        <f>(J402/J600)</f>
        <v>2.155094957839411E-4</v>
      </c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205"/>
      <c r="AG402" s="204">
        <f t="shared" si="68"/>
        <v>1179.68</v>
      </c>
    </row>
    <row r="403" spans="1:33" ht="14.25" x14ac:dyDescent="0.2">
      <c r="A403" s="51"/>
      <c r="B403" s="194" t="s">
        <v>1703</v>
      </c>
      <c r="C403" s="195" t="s">
        <v>1267</v>
      </c>
      <c r="D403" s="194" t="s">
        <v>47</v>
      </c>
      <c r="E403" s="194" t="s">
        <v>1329</v>
      </c>
      <c r="F403" s="196" t="s">
        <v>40</v>
      </c>
      <c r="G403" s="198">
        <v>31</v>
      </c>
      <c r="H403" s="199">
        <v>6.31</v>
      </c>
      <c r="I403" s="267">
        <f t="shared" si="70"/>
        <v>7.62</v>
      </c>
      <c r="J403" s="267">
        <f t="shared" si="71"/>
        <v>236.22</v>
      </c>
      <c r="K403" s="268">
        <f>(J403/J600)</f>
        <v>4.3153781613727928E-5</v>
      </c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205"/>
      <c r="AG403" s="204">
        <f t="shared" si="68"/>
        <v>236.22</v>
      </c>
    </row>
    <row r="404" spans="1:33" ht="14.25" x14ac:dyDescent="0.2">
      <c r="A404" s="51"/>
      <c r="B404" s="194" t="s">
        <v>1704</v>
      </c>
      <c r="C404" s="195" t="s">
        <v>606</v>
      </c>
      <c r="D404" s="194" t="s">
        <v>47</v>
      </c>
      <c r="E404" s="194" t="s">
        <v>1633</v>
      </c>
      <c r="F404" s="196" t="s">
        <v>40</v>
      </c>
      <c r="G404" s="198">
        <v>276</v>
      </c>
      <c r="H404" s="199">
        <v>7.48</v>
      </c>
      <c r="I404" s="267">
        <f t="shared" si="70"/>
        <v>9.0399999999999991</v>
      </c>
      <c r="J404" s="267">
        <f t="shared" si="71"/>
        <v>2495.04</v>
      </c>
      <c r="K404" s="268">
        <f>(J404/J600)</f>
        <v>4.5580565268612199E-4</v>
      </c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205"/>
      <c r="AG404" s="204">
        <f t="shared" si="68"/>
        <v>2495.04</v>
      </c>
    </row>
    <row r="405" spans="1:33" ht="28.5" x14ac:dyDescent="0.2">
      <c r="A405" s="51"/>
      <c r="B405" s="194" t="s">
        <v>1705</v>
      </c>
      <c r="C405" s="195" t="s">
        <v>1241</v>
      </c>
      <c r="D405" s="194" t="s">
        <v>36</v>
      </c>
      <c r="E405" s="194" t="s">
        <v>1242</v>
      </c>
      <c r="F405" s="196" t="s">
        <v>40</v>
      </c>
      <c r="G405" s="198">
        <v>15</v>
      </c>
      <c r="H405" s="199" t="s">
        <v>1498</v>
      </c>
      <c r="I405" s="267">
        <f t="shared" si="70"/>
        <v>56.16</v>
      </c>
      <c r="J405" s="267">
        <f t="shared" si="71"/>
        <v>842.4</v>
      </c>
      <c r="K405" s="268">
        <f>(J405/J600)</f>
        <v>1.5389359762680725E-4</v>
      </c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205"/>
      <c r="AG405" s="204">
        <f t="shared" si="68"/>
        <v>842.4</v>
      </c>
    </row>
    <row r="406" spans="1:33" ht="28.5" x14ac:dyDescent="0.2">
      <c r="A406" s="51"/>
      <c r="B406" s="194" t="s">
        <v>1706</v>
      </c>
      <c r="C406" s="195" t="s">
        <v>1330</v>
      </c>
      <c r="D406" s="194" t="s">
        <v>36</v>
      </c>
      <c r="E406" s="194" t="s">
        <v>1331</v>
      </c>
      <c r="F406" s="196" t="s">
        <v>40</v>
      </c>
      <c r="G406" s="198">
        <v>9</v>
      </c>
      <c r="H406" s="199" t="s">
        <v>1499</v>
      </c>
      <c r="I406" s="267">
        <f t="shared" si="70"/>
        <v>24.36</v>
      </c>
      <c r="J406" s="267">
        <f t="shared" si="71"/>
        <v>219.24</v>
      </c>
      <c r="K406" s="268">
        <f>(J406/J600)</f>
        <v>4.0051795279797271E-5</v>
      </c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205"/>
      <c r="AG406" s="204">
        <f t="shared" si="68"/>
        <v>219.24</v>
      </c>
    </row>
    <row r="407" spans="1:33" ht="28.5" x14ac:dyDescent="0.2">
      <c r="A407" s="51"/>
      <c r="B407" s="194" t="s">
        <v>1707</v>
      </c>
      <c r="C407" s="195" t="s">
        <v>374</v>
      </c>
      <c r="D407" s="194" t="s">
        <v>36</v>
      </c>
      <c r="E407" s="194" t="s">
        <v>375</v>
      </c>
      <c r="F407" s="196" t="s">
        <v>40</v>
      </c>
      <c r="G407" s="198">
        <v>24</v>
      </c>
      <c r="H407" s="199" t="s">
        <v>1500</v>
      </c>
      <c r="I407" s="267">
        <f t="shared" si="70"/>
        <v>63.03</v>
      </c>
      <c r="J407" s="267">
        <f t="shared" si="71"/>
        <v>1512.72</v>
      </c>
      <c r="K407" s="268">
        <f>(J407/J600)</f>
        <v>2.7635081078112997E-4</v>
      </c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205"/>
      <c r="AG407" s="204">
        <f t="shared" si="68"/>
        <v>1512.72</v>
      </c>
    </row>
    <row r="408" spans="1:33" ht="28.5" x14ac:dyDescent="0.2">
      <c r="A408" s="51"/>
      <c r="B408" s="194" t="s">
        <v>1708</v>
      </c>
      <c r="C408" s="195" t="s">
        <v>1135</v>
      </c>
      <c r="D408" s="194" t="s">
        <v>36</v>
      </c>
      <c r="E408" s="194" t="s">
        <v>1136</v>
      </c>
      <c r="F408" s="196" t="s">
        <v>40</v>
      </c>
      <c r="G408" s="198">
        <v>1</v>
      </c>
      <c r="H408" s="199" t="s">
        <v>1501</v>
      </c>
      <c r="I408" s="267">
        <f t="shared" si="70"/>
        <v>87.3</v>
      </c>
      <c r="J408" s="267">
        <f t="shared" si="71"/>
        <v>87.3</v>
      </c>
      <c r="K408" s="268">
        <f>(J408/J600)</f>
        <v>1.5948374967735366E-5</v>
      </c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205"/>
      <c r="AG408" s="204">
        <f t="shared" ref="AG408:AG471" si="72">J408</f>
        <v>87.3</v>
      </c>
    </row>
    <row r="409" spans="1:33" ht="28.5" x14ac:dyDescent="0.2">
      <c r="A409" s="51"/>
      <c r="B409" s="194" t="s">
        <v>1709</v>
      </c>
      <c r="C409" s="195" t="s">
        <v>607</v>
      </c>
      <c r="D409" s="194" t="s">
        <v>36</v>
      </c>
      <c r="E409" s="194" t="s">
        <v>608</v>
      </c>
      <c r="F409" s="196" t="s">
        <v>40</v>
      </c>
      <c r="G409" s="198">
        <v>161</v>
      </c>
      <c r="H409" s="199" t="s">
        <v>1502</v>
      </c>
      <c r="I409" s="267">
        <f t="shared" si="70"/>
        <v>72.09</v>
      </c>
      <c r="J409" s="267">
        <f t="shared" si="71"/>
        <v>11606.49</v>
      </c>
      <c r="K409" s="268">
        <f>(J409/J600)</f>
        <v>2.120328231148578E-3</v>
      </c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205"/>
      <c r="AG409" s="204">
        <f t="shared" si="72"/>
        <v>11606.49</v>
      </c>
    </row>
    <row r="410" spans="1:33" ht="28.5" x14ac:dyDescent="0.2">
      <c r="A410" s="51"/>
      <c r="B410" s="194" t="s">
        <v>1710</v>
      </c>
      <c r="C410" s="195" t="s">
        <v>1210</v>
      </c>
      <c r="D410" s="194" t="s">
        <v>36</v>
      </c>
      <c r="E410" s="194" t="s">
        <v>1211</v>
      </c>
      <c r="F410" s="196" t="s">
        <v>40</v>
      </c>
      <c r="G410" s="198">
        <v>9</v>
      </c>
      <c r="H410" s="199" t="s">
        <v>1503</v>
      </c>
      <c r="I410" s="267">
        <f t="shared" si="70"/>
        <v>105.23</v>
      </c>
      <c r="J410" s="267">
        <f t="shared" si="71"/>
        <v>947.07</v>
      </c>
      <c r="K410" s="268">
        <f>(J410/J600)</f>
        <v>1.7301520596441162E-4</v>
      </c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205"/>
      <c r="AG410" s="204">
        <f t="shared" si="72"/>
        <v>947.07</v>
      </c>
    </row>
    <row r="411" spans="1:33" ht="28.5" x14ac:dyDescent="0.2">
      <c r="A411" s="51"/>
      <c r="B411" s="194" t="s">
        <v>1711</v>
      </c>
      <c r="C411" s="195" t="s">
        <v>609</v>
      </c>
      <c r="D411" s="194" t="s">
        <v>36</v>
      </c>
      <c r="E411" s="194" t="s">
        <v>610</v>
      </c>
      <c r="F411" s="196" t="s">
        <v>40</v>
      </c>
      <c r="G411" s="198">
        <v>85</v>
      </c>
      <c r="H411" s="199" t="s">
        <v>1504</v>
      </c>
      <c r="I411" s="267">
        <f t="shared" si="70"/>
        <v>38.880000000000003</v>
      </c>
      <c r="J411" s="267">
        <f t="shared" si="71"/>
        <v>3304.8</v>
      </c>
      <c r="K411" s="268">
        <f>(J411/J600)</f>
        <v>6.037364214590131E-4</v>
      </c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205"/>
      <c r="AG411" s="204">
        <f t="shared" si="72"/>
        <v>3304.8</v>
      </c>
    </row>
    <row r="412" spans="1:33" ht="28.5" x14ac:dyDescent="0.2">
      <c r="A412" s="51"/>
      <c r="B412" s="194" t="s">
        <v>1712</v>
      </c>
      <c r="C412" s="195" t="s">
        <v>611</v>
      </c>
      <c r="D412" s="194" t="s">
        <v>36</v>
      </c>
      <c r="E412" s="194" t="s">
        <v>612</v>
      </c>
      <c r="F412" s="196" t="s">
        <v>40</v>
      </c>
      <c r="G412" s="198">
        <v>2</v>
      </c>
      <c r="H412" s="199" t="s">
        <v>1505</v>
      </c>
      <c r="I412" s="267">
        <f t="shared" si="70"/>
        <v>41.67</v>
      </c>
      <c r="J412" s="267">
        <f t="shared" si="71"/>
        <v>83.34</v>
      </c>
      <c r="K412" s="268">
        <f>(J412/J600)</f>
        <v>1.522494352589995E-5</v>
      </c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205"/>
      <c r="AG412" s="204">
        <f t="shared" si="72"/>
        <v>83.34</v>
      </c>
    </row>
    <row r="413" spans="1:33" ht="14.25" x14ac:dyDescent="0.2">
      <c r="A413" s="51"/>
      <c r="B413" s="194" t="s">
        <v>1713</v>
      </c>
      <c r="C413" s="195" t="s">
        <v>1093</v>
      </c>
      <c r="D413" s="194" t="s">
        <v>47</v>
      </c>
      <c r="E413" s="194" t="s">
        <v>1137</v>
      </c>
      <c r="F413" s="196" t="s">
        <v>40</v>
      </c>
      <c r="G413" s="198">
        <v>1</v>
      </c>
      <c r="H413" s="199">
        <v>213.32</v>
      </c>
      <c r="I413" s="267">
        <f t="shared" si="70"/>
        <v>257.70999999999998</v>
      </c>
      <c r="J413" s="267">
        <f t="shared" si="71"/>
        <v>257.70999999999998</v>
      </c>
      <c r="K413" s="268">
        <f>(J413/J600)</f>
        <v>4.7079675978637812E-5</v>
      </c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205"/>
      <c r="AG413" s="204">
        <f t="shared" si="72"/>
        <v>257.70999999999998</v>
      </c>
    </row>
    <row r="414" spans="1:33" ht="28.5" x14ac:dyDescent="0.2">
      <c r="A414" s="51"/>
      <c r="B414" s="194" t="s">
        <v>1714</v>
      </c>
      <c r="C414" s="195" t="s">
        <v>1332</v>
      </c>
      <c r="D414" s="194" t="s">
        <v>36</v>
      </c>
      <c r="E414" s="194" t="s">
        <v>1333</v>
      </c>
      <c r="F414" s="196" t="s">
        <v>40</v>
      </c>
      <c r="G414" s="198">
        <v>16</v>
      </c>
      <c r="H414" s="199">
        <v>36.72</v>
      </c>
      <c r="I414" s="267">
        <f t="shared" si="70"/>
        <v>44.36</v>
      </c>
      <c r="J414" s="267">
        <f t="shared" si="71"/>
        <v>709.76</v>
      </c>
      <c r="K414" s="268">
        <f>(J414/J600)</f>
        <v>1.2966229801947141E-4</v>
      </c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205"/>
      <c r="AG414" s="204">
        <f t="shared" si="72"/>
        <v>709.76</v>
      </c>
    </row>
    <row r="415" spans="1:33" ht="14.25" x14ac:dyDescent="0.2">
      <c r="A415" s="51" t="s">
        <v>1787</v>
      </c>
      <c r="B415" s="194" t="s">
        <v>1715</v>
      </c>
      <c r="C415" s="195" t="s">
        <v>1268</v>
      </c>
      <c r="D415" s="194" t="s">
        <v>1469</v>
      </c>
      <c r="E415" s="194" t="s">
        <v>1334</v>
      </c>
      <c r="F415" s="196" t="s">
        <v>162</v>
      </c>
      <c r="G415" s="198">
        <v>16</v>
      </c>
      <c r="H415" s="199">
        <v>176.03</v>
      </c>
      <c r="I415" s="267">
        <f t="shared" si="70"/>
        <v>212.66</v>
      </c>
      <c r="J415" s="267">
        <f t="shared" si="71"/>
        <v>3402.56</v>
      </c>
      <c r="K415" s="268">
        <f>(J415/J600)</f>
        <v>6.2159567846755608E-4</v>
      </c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205"/>
      <c r="AG415" s="204">
        <f t="shared" si="72"/>
        <v>3402.56</v>
      </c>
    </row>
    <row r="416" spans="1:33" ht="14.25" x14ac:dyDescent="0.2">
      <c r="A416" s="51"/>
      <c r="B416" s="194" t="s">
        <v>1716</v>
      </c>
      <c r="C416" s="195" t="s">
        <v>1140</v>
      </c>
      <c r="D416" s="194" t="s">
        <v>36</v>
      </c>
      <c r="E416" s="194" t="s">
        <v>1141</v>
      </c>
      <c r="F416" s="196" t="s">
        <v>40</v>
      </c>
      <c r="G416" s="198">
        <v>94</v>
      </c>
      <c r="H416" s="199">
        <v>54.24</v>
      </c>
      <c r="I416" s="267">
        <f t="shared" si="70"/>
        <v>65.53</v>
      </c>
      <c r="J416" s="267">
        <f t="shared" si="71"/>
        <v>6159.82</v>
      </c>
      <c r="K416" s="268">
        <f>(J416/J600)</f>
        <v>1.1253049151632951E-3</v>
      </c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205"/>
      <c r="AG416" s="204">
        <f t="shared" si="72"/>
        <v>6159.82</v>
      </c>
    </row>
    <row r="417" spans="1:33" ht="14.25" x14ac:dyDescent="0.2">
      <c r="A417" s="51"/>
      <c r="B417" s="194" t="s">
        <v>1717</v>
      </c>
      <c r="C417" s="195" t="s">
        <v>758</v>
      </c>
      <c r="D417" s="194" t="s">
        <v>36</v>
      </c>
      <c r="E417" s="194" t="s">
        <v>759</v>
      </c>
      <c r="F417" s="196" t="s">
        <v>40</v>
      </c>
      <c r="G417" s="198">
        <v>5</v>
      </c>
      <c r="H417" s="199">
        <v>56.13</v>
      </c>
      <c r="I417" s="267">
        <f t="shared" si="70"/>
        <v>67.81</v>
      </c>
      <c r="J417" s="267">
        <f t="shared" si="71"/>
        <v>339.05</v>
      </c>
      <c r="K417" s="268">
        <f>(J417/J600)</f>
        <v>6.1939250089469375E-5</v>
      </c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205"/>
      <c r="AG417" s="204">
        <f t="shared" si="72"/>
        <v>339.05</v>
      </c>
    </row>
    <row r="418" spans="1:33" ht="14.25" x14ac:dyDescent="0.2">
      <c r="A418" s="51"/>
      <c r="B418" s="194" t="s">
        <v>1718</v>
      </c>
      <c r="C418" s="195" t="s">
        <v>212</v>
      </c>
      <c r="D418" s="194" t="s">
        <v>36</v>
      </c>
      <c r="E418" s="194" t="s">
        <v>213</v>
      </c>
      <c r="F418" s="196" t="s">
        <v>40</v>
      </c>
      <c r="G418" s="198">
        <v>19</v>
      </c>
      <c r="H418" s="199">
        <v>59.58</v>
      </c>
      <c r="I418" s="267">
        <f t="shared" si="70"/>
        <v>71.98</v>
      </c>
      <c r="J418" s="267">
        <f t="shared" si="71"/>
        <v>1367.62</v>
      </c>
      <c r="K418" s="268">
        <f>(J418/J600)</f>
        <v>2.4984325971791799E-4</v>
      </c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205"/>
      <c r="AG418" s="204">
        <f t="shared" si="72"/>
        <v>1367.62</v>
      </c>
    </row>
    <row r="419" spans="1:33" ht="14.25" x14ac:dyDescent="0.2">
      <c r="A419" s="51"/>
      <c r="B419" s="194" t="s">
        <v>1719</v>
      </c>
      <c r="C419" s="195" t="s">
        <v>1335</v>
      </c>
      <c r="D419" s="194" t="s">
        <v>36</v>
      </c>
      <c r="E419" s="194" t="s">
        <v>1336</v>
      </c>
      <c r="F419" s="196" t="s">
        <v>40</v>
      </c>
      <c r="G419" s="198">
        <v>4</v>
      </c>
      <c r="H419" s="199">
        <v>59.58</v>
      </c>
      <c r="I419" s="267">
        <f t="shared" si="70"/>
        <v>71.98</v>
      </c>
      <c r="J419" s="267">
        <f t="shared" si="71"/>
        <v>287.92</v>
      </c>
      <c r="K419" s="268">
        <f>(J419/J600)</f>
        <v>5.2598580993245898E-5</v>
      </c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205"/>
      <c r="AG419" s="204">
        <f t="shared" si="72"/>
        <v>287.92</v>
      </c>
    </row>
    <row r="420" spans="1:33" ht="14.25" x14ac:dyDescent="0.2">
      <c r="A420" s="51"/>
      <c r="B420" s="194" t="s">
        <v>1720</v>
      </c>
      <c r="C420" s="195" t="s">
        <v>1337</v>
      </c>
      <c r="D420" s="194" t="s">
        <v>36</v>
      </c>
      <c r="E420" s="194" t="s">
        <v>1338</v>
      </c>
      <c r="F420" s="196" t="s">
        <v>40</v>
      </c>
      <c r="G420" s="198">
        <v>7</v>
      </c>
      <c r="H420" s="199">
        <v>70.150000000000006</v>
      </c>
      <c r="I420" s="267">
        <f t="shared" si="70"/>
        <v>84.75</v>
      </c>
      <c r="J420" s="267">
        <f t="shared" si="71"/>
        <v>593.25</v>
      </c>
      <c r="K420" s="268">
        <f>(J420/J600)</f>
        <v>1.0837770274466215E-4</v>
      </c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205"/>
      <c r="AG420" s="204">
        <f t="shared" si="72"/>
        <v>593.25</v>
      </c>
    </row>
    <row r="421" spans="1:33" ht="14.25" x14ac:dyDescent="0.2">
      <c r="A421" s="51" t="s">
        <v>1787</v>
      </c>
      <c r="B421" s="194" t="s">
        <v>1721</v>
      </c>
      <c r="C421" s="195">
        <v>10237</v>
      </c>
      <c r="D421" s="194" t="s">
        <v>140</v>
      </c>
      <c r="E421" s="194" t="s">
        <v>1243</v>
      </c>
      <c r="F421" s="196" t="s">
        <v>162</v>
      </c>
      <c r="G421" s="198">
        <v>6</v>
      </c>
      <c r="H421" s="199">
        <v>108.07</v>
      </c>
      <c r="I421" s="267">
        <f t="shared" si="70"/>
        <v>130.56</v>
      </c>
      <c r="J421" s="267">
        <f t="shared" si="71"/>
        <v>783.36</v>
      </c>
      <c r="K421" s="268">
        <f>(J421/J600)</f>
        <v>1.4310789249398828E-4</v>
      </c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205"/>
      <c r="AG421" s="204">
        <f t="shared" si="72"/>
        <v>783.36</v>
      </c>
    </row>
    <row r="422" spans="1:33" ht="28.5" x14ac:dyDescent="0.2">
      <c r="A422" s="51"/>
      <c r="B422" s="194" t="s">
        <v>1722</v>
      </c>
      <c r="C422" s="195" t="s">
        <v>1339</v>
      </c>
      <c r="D422" s="194" t="s">
        <v>36</v>
      </c>
      <c r="E422" s="194" t="s">
        <v>1340</v>
      </c>
      <c r="F422" s="196" t="s">
        <v>40</v>
      </c>
      <c r="G422" s="198">
        <v>5</v>
      </c>
      <c r="H422" s="199" t="s">
        <v>1506</v>
      </c>
      <c r="I422" s="267">
        <f t="shared" si="70"/>
        <v>108.74</v>
      </c>
      <c r="J422" s="267">
        <f t="shared" si="71"/>
        <v>543.70000000000005</v>
      </c>
      <c r="K422" s="268">
        <f>(J422/J600)</f>
        <v>9.9325675486342725E-5</v>
      </c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205"/>
      <c r="AG422" s="204">
        <f t="shared" si="72"/>
        <v>543.70000000000005</v>
      </c>
    </row>
    <row r="423" spans="1:33" ht="14.25" x14ac:dyDescent="0.2">
      <c r="A423" s="51"/>
      <c r="B423" s="194" t="s">
        <v>1723</v>
      </c>
      <c r="C423" s="195" t="s">
        <v>1341</v>
      </c>
      <c r="D423" s="194" t="s">
        <v>36</v>
      </c>
      <c r="E423" s="194" t="s">
        <v>1342</v>
      </c>
      <c r="F423" s="196" t="s">
        <v>40</v>
      </c>
      <c r="G423" s="198">
        <v>1</v>
      </c>
      <c r="H423" s="199" t="s">
        <v>1507</v>
      </c>
      <c r="I423" s="267">
        <f t="shared" si="70"/>
        <v>92.23</v>
      </c>
      <c r="J423" s="267">
        <f t="shared" si="71"/>
        <v>92.23</v>
      </c>
      <c r="K423" s="268">
        <f>(J423/J600)</f>
        <v>1.6849010575878956E-5</v>
      </c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205"/>
      <c r="AG423" s="204">
        <f t="shared" si="72"/>
        <v>92.23</v>
      </c>
    </row>
    <row r="424" spans="1:33" ht="28.5" x14ac:dyDescent="0.2">
      <c r="A424" s="51"/>
      <c r="B424" s="194" t="s">
        <v>1724</v>
      </c>
      <c r="C424" s="195" t="s">
        <v>1343</v>
      </c>
      <c r="D424" s="194" t="s">
        <v>36</v>
      </c>
      <c r="E424" s="194" t="s">
        <v>1344</v>
      </c>
      <c r="F424" s="196" t="s">
        <v>40</v>
      </c>
      <c r="G424" s="198">
        <v>2</v>
      </c>
      <c r="H424" s="199" t="s">
        <v>1508</v>
      </c>
      <c r="I424" s="267">
        <f t="shared" si="70"/>
        <v>518.70000000000005</v>
      </c>
      <c r="J424" s="267">
        <f t="shared" si="71"/>
        <v>1037.4000000000001</v>
      </c>
      <c r="K424" s="268">
        <f>(J424/J600)</f>
        <v>1.895171155959756E-4</v>
      </c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205"/>
      <c r="AG424" s="204">
        <f t="shared" si="72"/>
        <v>1037.4000000000001</v>
      </c>
    </row>
    <row r="425" spans="1:33" ht="28.5" x14ac:dyDescent="0.2">
      <c r="A425" s="51"/>
      <c r="B425" s="194" t="s">
        <v>1725</v>
      </c>
      <c r="C425" s="195" t="s">
        <v>1345</v>
      </c>
      <c r="D425" s="194" t="s">
        <v>36</v>
      </c>
      <c r="E425" s="194" t="s">
        <v>1346</v>
      </c>
      <c r="F425" s="196" t="s">
        <v>40</v>
      </c>
      <c r="G425" s="198">
        <v>2</v>
      </c>
      <c r="H425" s="199" t="s">
        <v>1509</v>
      </c>
      <c r="I425" s="267">
        <f t="shared" si="70"/>
        <v>1548.94</v>
      </c>
      <c r="J425" s="267">
        <f t="shared" si="71"/>
        <v>3097.88</v>
      </c>
      <c r="K425" s="268">
        <f>(J425/J600)</f>
        <v>5.6593530177603715E-4</v>
      </c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205"/>
      <c r="AG425" s="204">
        <f t="shared" si="72"/>
        <v>3097.88</v>
      </c>
    </row>
    <row r="426" spans="1:33" ht="28.5" x14ac:dyDescent="0.2">
      <c r="A426" s="51"/>
      <c r="B426" s="194" t="s">
        <v>1726</v>
      </c>
      <c r="C426" s="195" t="s">
        <v>1138</v>
      </c>
      <c r="D426" s="194" t="s">
        <v>36</v>
      </c>
      <c r="E426" s="194" t="s">
        <v>1139</v>
      </c>
      <c r="F426" s="196" t="s">
        <v>40</v>
      </c>
      <c r="G426" s="198">
        <v>12</v>
      </c>
      <c r="H426" s="199" t="s">
        <v>1510</v>
      </c>
      <c r="I426" s="267">
        <f t="shared" si="70"/>
        <v>202.44</v>
      </c>
      <c r="J426" s="267">
        <f t="shared" si="71"/>
        <v>2429.2800000000002</v>
      </c>
      <c r="K426" s="268">
        <f>(J426/J600)</f>
        <v>4.4379230631867326E-4</v>
      </c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205"/>
      <c r="AG426" s="204">
        <f t="shared" si="72"/>
        <v>2429.2800000000002</v>
      </c>
    </row>
    <row r="427" spans="1:33" ht="14.25" x14ac:dyDescent="0.2">
      <c r="A427" s="51"/>
      <c r="B427" s="194" t="s">
        <v>1727</v>
      </c>
      <c r="C427" s="195" t="s">
        <v>613</v>
      </c>
      <c r="D427" s="194" t="s">
        <v>47</v>
      </c>
      <c r="E427" s="194" t="s">
        <v>614</v>
      </c>
      <c r="F427" s="196" t="s">
        <v>40</v>
      </c>
      <c r="G427" s="198">
        <v>37</v>
      </c>
      <c r="H427" s="199">
        <v>332.95</v>
      </c>
      <c r="I427" s="267">
        <f t="shared" si="70"/>
        <v>402.24</v>
      </c>
      <c r="J427" s="267">
        <f t="shared" si="71"/>
        <v>14882.88</v>
      </c>
      <c r="K427" s="268">
        <f>(J427/J600)</f>
        <v>2.7188745800665443E-3</v>
      </c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205"/>
      <c r="AG427" s="204">
        <f t="shared" si="72"/>
        <v>14882.88</v>
      </c>
    </row>
    <row r="428" spans="1:33" ht="28.5" x14ac:dyDescent="0.2">
      <c r="A428" s="51" t="s">
        <v>1787</v>
      </c>
      <c r="B428" s="194" t="s">
        <v>1728</v>
      </c>
      <c r="C428" s="195" t="s">
        <v>881</v>
      </c>
      <c r="D428" s="194" t="s">
        <v>1469</v>
      </c>
      <c r="E428" s="194" t="s">
        <v>882</v>
      </c>
      <c r="F428" s="196" t="s">
        <v>162</v>
      </c>
      <c r="G428" s="198">
        <v>8</v>
      </c>
      <c r="H428" s="199">
        <v>549.64</v>
      </c>
      <c r="I428" s="267">
        <f t="shared" si="70"/>
        <v>664.02</v>
      </c>
      <c r="J428" s="267">
        <f t="shared" si="71"/>
        <v>5312.16</v>
      </c>
      <c r="K428" s="268">
        <f>(J428/J600)</f>
        <v>9.7045039597485803E-4</v>
      </c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205"/>
      <c r="AG428" s="204">
        <f t="shared" si="72"/>
        <v>5312.16</v>
      </c>
    </row>
    <row r="429" spans="1:33" ht="14.25" x14ac:dyDescent="0.2">
      <c r="A429" s="51" t="s">
        <v>1787</v>
      </c>
      <c r="B429" s="194" t="s">
        <v>1729</v>
      </c>
      <c r="C429" s="195" t="s">
        <v>1094</v>
      </c>
      <c r="D429" s="194" t="s">
        <v>1492</v>
      </c>
      <c r="E429" s="194" t="s">
        <v>1142</v>
      </c>
      <c r="F429" s="196" t="s">
        <v>499</v>
      </c>
      <c r="G429" s="198">
        <v>1</v>
      </c>
      <c r="H429" s="199">
        <v>146.13</v>
      </c>
      <c r="I429" s="267">
        <f t="shared" si="70"/>
        <v>176.54</v>
      </c>
      <c r="J429" s="267">
        <f t="shared" si="71"/>
        <v>176.54</v>
      </c>
      <c r="K429" s="268">
        <f>(J429/J600)</f>
        <v>3.2251158268087072E-5</v>
      </c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205"/>
      <c r="AG429" s="204">
        <f t="shared" si="72"/>
        <v>176.54</v>
      </c>
    </row>
    <row r="430" spans="1:33" ht="14.25" x14ac:dyDescent="0.2">
      <c r="A430" s="51"/>
      <c r="B430" s="194" t="s">
        <v>1730</v>
      </c>
      <c r="C430" s="195">
        <v>64816</v>
      </c>
      <c r="D430" s="194" t="s">
        <v>47</v>
      </c>
      <c r="E430" s="194" t="s">
        <v>1347</v>
      </c>
      <c r="F430" s="196" t="s">
        <v>40</v>
      </c>
      <c r="G430" s="198">
        <v>10</v>
      </c>
      <c r="H430" s="199">
        <v>179.88</v>
      </c>
      <c r="I430" s="267">
        <f t="shared" si="70"/>
        <v>217.31</v>
      </c>
      <c r="J430" s="267">
        <f t="shared" si="71"/>
        <v>2173.1</v>
      </c>
      <c r="K430" s="268">
        <f>(J430/J600)</f>
        <v>3.9699213794256268E-4</v>
      </c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205"/>
      <c r="AG430" s="204">
        <f t="shared" si="72"/>
        <v>2173.1</v>
      </c>
    </row>
    <row r="431" spans="1:33" ht="14.25" x14ac:dyDescent="0.2">
      <c r="A431" s="51" t="s">
        <v>1787</v>
      </c>
      <c r="B431" s="194" t="s">
        <v>1731</v>
      </c>
      <c r="C431" s="195">
        <v>13149</v>
      </c>
      <c r="D431" s="194" t="s">
        <v>140</v>
      </c>
      <c r="E431" s="194" t="s">
        <v>1348</v>
      </c>
      <c r="F431" s="196" t="s">
        <v>162</v>
      </c>
      <c r="G431" s="198">
        <v>6</v>
      </c>
      <c r="H431" s="199">
        <v>325.83</v>
      </c>
      <c r="I431" s="267">
        <f t="shared" si="70"/>
        <v>393.64</v>
      </c>
      <c r="J431" s="267">
        <f t="shared" si="71"/>
        <v>2361.84</v>
      </c>
      <c r="K431" s="268">
        <f>(J431/J600)</f>
        <v>4.3147204964256704E-4</v>
      </c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205"/>
      <c r="AG431" s="204">
        <f t="shared" si="72"/>
        <v>2361.84</v>
      </c>
    </row>
    <row r="432" spans="1:33" ht="14.25" x14ac:dyDescent="0.2">
      <c r="A432" s="51"/>
      <c r="B432" s="194" t="s">
        <v>1732</v>
      </c>
      <c r="C432" s="195">
        <v>62571</v>
      </c>
      <c r="D432" s="194" t="s">
        <v>47</v>
      </c>
      <c r="E432" s="194" t="s">
        <v>1143</v>
      </c>
      <c r="F432" s="196" t="s">
        <v>40</v>
      </c>
      <c r="G432" s="198">
        <v>13</v>
      </c>
      <c r="H432" s="199">
        <v>14.51</v>
      </c>
      <c r="I432" s="267">
        <f t="shared" si="70"/>
        <v>17.53</v>
      </c>
      <c r="J432" s="267">
        <f t="shared" si="71"/>
        <v>227.89</v>
      </c>
      <c r="K432" s="268">
        <f>(J432/J600)</f>
        <v>4.163201799996807E-5</v>
      </c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205"/>
      <c r="AG432" s="204">
        <f t="shared" si="72"/>
        <v>227.89</v>
      </c>
    </row>
    <row r="433" spans="1:33" ht="14.25" x14ac:dyDescent="0.2">
      <c r="A433" s="51"/>
      <c r="B433" s="194" t="s">
        <v>1733</v>
      </c>
      <c r="C433" s="195" t="s">
        <v>615</v>
      </c>
      <c r="D433" s="194" t="s">
        <v>47</v>
      </c>
      <c r="E433" s="194" t="s">
        <v>616</v>
      </c>
      <c r="F433" s="196" t="s">
        <v>40</v>
      </c>
      <c r="G433" s="198">
        <v>69</v>
      </c>
      <c r="H433" s="199">
        <v>12.89</v>
      </c>
      <c r="I433" s="267">
        <f t="shared" si="70"/>
        <v>15.57</v>
      </c>
      <c r="J433" s="267">
        <f t="shared" si="71"/>
        <v>1074.33</v>
      </c>
      <c r="K433" s="268">
        <f>(J433/J600)</f>
        <v>1.9626366184521347E-4</v>
      </c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205"/>
      <c r="AG433" s="204">
        <f t="shared" si="72"/>
        <v>1074.33</v>
      </c>
    </row>
    <row r="434" spans="1:33" ht="14.25" x14ac:dyDescent="0.2">
      <c r="A434" s="51" t="s">
        <v>1787</v>
      </c>
      <c r="B434" s="194" t="s">
        <v>1734</v>
      </c>
      <c r="C434" s="195">
        <v>11285</v>
      </c>
      <c r="D434" s="194" t="s">
        <v>140</v>
      </c>
      <c r="E434" s="194" t="s">
        <v>1144</v>
      </c>
      <c r="F434" s="196" t="s">
        <v>162</v>
      </c>
      <c r="G434" s="198">
        <v>8</v>
      </c>
      <c r="H434" s="199">
        <v>42.19</v>
      </c>
      <c r="I434" s="267">
        <f t="shared" ref="I434:I477" si="73">ROUND(H434*1.2081,2)</f>
        <v>50.97</v>
      </c>
      <c r="J434" s="267">
        <f t="shared" ref="J434:J456" si="74">ROUND(G434*I434,2)</f>
        <v>407.76</v>
      </c>
      <c r="K434" s="268">
        <f>(J434/J600)</f>
        <v>7.4491516344144025E-5</v>
      </c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205"/>
      <c r="AG434" s="204">
        <f t="shared" si="72"/>
        <v>407.76</v>
      </c>
    </row>
    <row r="435" spans="1:33" ht="28.5" x14ac:dyDescent="0.2">
      <c r="A435" s="51"/>
      <c r="B435" s="194" t="s">
        <v>1735</v>
      </c>
      <c r="C435" s="195" t="s">
        <v>1096</v>
      </c>
      <c r="D435" s="194" t="s">
        <v>465</v>
      </c>
      <c r="E435" s="194" t="s">
        <v>1145</v>
      </c>
      <c r="F435" s="196" t="s">
        <v>51</v>
      </c>
      <c r="G435" s="198">
        <v>249.2</v>
      </c>
      <c r="H435" s="199">
        <v>77.53</v>
      </c>
      <c r="I435" s="267">
        <f t="shared" si="73"/>
        <v>93.66</v>
      </c>
      <c r="J435" s="267">
        <f t="shared" si="74"/>
        <v>23340.07</v>
      </c>
      <c r="K435" s="268">
        <f>(J435/J600)</f>
        <v>4.2638738617776766E-3</v>
      </c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205"/>
      <c r="AG435" s="204">
        <f t="shared" si="72"/>
        <v>23340.07</v>
      </c>
    </row>
    <row r="436" spans="1:33" ht="14.25" x14ac:dyDescent="0.2">
      <c r="A436" s="51" t="s">
        <v>1787</v>
      </c>
      <c r="B436" s="194" t="s">
        <v>1736</v>
      </c>
      <c r="C436" s="195" t="s">
        <v>1097</v>
      </c>
      <c r="D436" s="194" t="s">
        <v>140</v>
      </c>
      <c r="E436" s="194" t="s">
        <v>1146</v>
      </c>
      <c r="F436" s="196" t="s">
        <v>162</v>
      </c>
      <c r="G436" s="198">
        <v>236</v>
      </c>
      <c r="H436" s="199">
        <v>24.9</v>
      </c>
      <c r="I436" s="267">
        <f t="shared" si="73"/>
        <v>30.08</v>
      </c>
      <c r="J436" s="267">
        <f t="shared" si="74"/>
        <v>7098.88</v>
      </c>
      <c r="K436" s="268">
        <f>(J436/J600)</f>
        <v>1.2968568166203578E-3</v>
      </c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205"/>
      <c r="AG436" s="204">
        <f t="shared" si="72"/>
        <v>7098.88</v>
      </c>
    </row>
    <row r="437" spans="1:33" ht="14.25" x14ac:dyDescent="0.2">
      <c r="A437" s="51"/>
      <c r="B437" s="194" t="s">
        <v>1737</v>
      </c>
      <c r="C437" s="195" t="s">
        <v>1098</v>
      </c>
      <c r="D437" s="194" t="s">
        <v>465</v>
      </c>
      <c r="E437" s="194" t="s">
        <v>1147</v>
      </c>
      <c r="F437" s="196" t="s">
        <v>40</v>
      </c>
      <c r="G437" s="198">
        <v>27</v>
      </c>
      <c r="H437" s="199">
        <v>58.77</v>
      </c>
      <c r="I437" s="267">
        <f t="shared" si="73"/>
        <v>71</v>
      </c>
      <c r="J437" s="267">
        <f t="shared" si="74"/>
        <v>1917</v>
      </c>
      <c r="K437" s="268">
        <f>(J437/J600)</f>
        <v>3.5020658434305494E-4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205"/>
      <c r="AG437" s="204">
        <f t="shared" si="72"/>
        <v>1917</v>
      </c>
    </row>
    <row r="438" spans="1:33" ht="14.25" x14ac:dyDescent="0.2">
      <c r="A438" s="51"/>
      <c r="B438" s="194" t="s">
        <v>1738</v>
      </c>
      <c r="C438" s="195" t="s">
        <v>1099</v>
      </c>
      <c r="D438" s="194" t="s">
        <v>47</v>
      </c>
      <c r="E438" s="194" t="s">
        <v>1148</v>
      </c>
      <c r="F438" s="196" t="s">
        <v>40</v>
      </c>
      <c r="G438" s="198">
        <v>292</v>
      </c>
      <c r="H438" s="199">
        <v>11.05</v>
      </c>
      <c r="I438" s="267">
        <f t="shared" si="73"/>
        <v>13.35</v>
      </c>
      <c r="J438" s="267">
        <f t="shared" si="74"/>
        <v>3898.2</v>
      </c>
      <c r="K438" s="268">
        <f>(J438/J600)</f>
        <v>7.1214152690980529E-4</v>
      </c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205"/>
      <c r="AG438" s="204">
        <f t="shared" si="72"/>
        <v>3898.2</v>
      </c>
    </row>
    <row r="439" spans="1:33" ht="14.25" x14ac:dyDescent="0.2">
      <c r="A439" s="51" t="s">
        <v>1787</v>
      </c>
      <c r="B439" s="194" t="s">
        <v>1739</v>
      </c>
      <c r="C439" s="195" t="s">
        <v>1100</v>
      </c>
      <c r="D439" s="194" t="s">
        <v>140</v>
      </c>
      <c r="E439" s="194" t="s">
        <v>1149</v>
      </c>
      <c r="F439" s="196" t="s">
        <v>162</v>
      </c>
      <c r="G439" s="198">
        <v>9</v>
      </c>
      <c r="H439" s="199">
        <v>23.57</v>
      </c>
      <c r="I439" s="267">
        <f t="shared" si="73"/>
        <v>28.47</v>
      </c>
      <c r="J439" s="267">
        <f t="shared" si="74"/>
        <v>256.23</v>
      </c>
      <c r="K439" s="268">
        <f>(J439/J600)</f>
        <v>4.6809302611487211E-5</v>
      </c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205"/>
      <c r="AG439" s="204">
        <f t="shared" si="72"/>
        <v>256.23</v>
      </c>
    </row>
    <row r="440" spans="1:33" ht="28.5" x14ac:dyDescent="0.2">
      <c r="A440" s="51"/>
      <c r="B440" s="194" t="s">
        <v>1740</v>
      </c>
      <c r="C440" s="195" t="s">
        <v>617</v>
      </c>
      <c r="D440" s="194" t="s">
        <v>36</v>
      </c>
      <c r="E440" s="194" t="s">
        <v>618</v>
      </c>
      <c r="F440" s="196" t="s">
        <v>51</v>
      </c>
      <c r="G440" s="198">
        <v>81.5</v>
      </c>
      <c r="H440" s="199">
        <v>28.24</v>
      </c>
      <c r="I440" s="267">
        <f t="shared" si="73"/>
        <v>34.119999999999997</v>
      </c>
      <c r="J440" s="267">
        <f t="shared" si="74"/>
        <v>2780.78</v>
      </c>
      <c r="K440" s="268">
        <f>(J440/J600)</f>
        <v>5.0800598101694342E-4</v>
      </c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205"/>
      <c r="AG440" s="204">
        <f t="shared" si="72"/>
        <v>2780.78</v>
      </c>
    </row>
    <row r="441" spans="1:33" ht="28.5" x14ac:dyDescent="0.2">
      <c r="A441" s="51"/>
      <c r="B441" s="194" t="s">
        <v>1741</v>
      </c>
      <c r="C441" s="195" t="s">
        <v>619</v>
      </c>
      <c r="D441" s="194" t="s">
        <v>36</v>
      </c>
      <c r="E441" s="194" t="s">
        <v>620</v>
      </c>
      <c r="F441" s="196" t="s">
        <v>51</v>
      </c>
      <c r="G441" s="198">
        <v>1746.3</v>
      </c>
      <c r="H441" s="199">
        <v>23.53</v>
      </c>
      <c r="I441" s="267">
        <f t="shared" si="73"/>
        <v>28.43</v>
      </c>
      <c r="J441" s="267">
        <f t="shared" si="74"/>
        <v>49647.31</v>
      </c>
      <c r="K441" s="268">
        <f>(J441/J600)</f>
        <v>9.0698043072095953E-3</v>
      </c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205"/>
      <c r="AG441" s="204">
        <f t="shared" si="72"/>
        <v>49647.31</v>
      </c>
    </row>
    <row r="442" spans="1:33" ht="28.5" x14ac:dyDescent="0.2">
      <c r="A442" s="51"/>
      <c r="B442" s="194" t="s">
        <v>1742</v>
      </c>
      <c r="C442" s="195" t="s">
        <v>621</v>
      </c>
      <c r="D442" s="194" t="s">
        <v>36</v>
      </c>
      <c r="E442" s="194" t="s">
        <v>622</v>
      </c>
      <c r="F442" s="196" t="s">
        <v>51</v>
      </c>
      <c r="G442" s="198">
        <v>52.5</v>
      </c>
      <c r="H442" s="199">
        <v>19.78</v>
      </c>
      <c r="I442" s="267">
        <f t="shared" si="73"/>
        <v>23.9</v>
      </c>
      <c r="J442" s="267">
        <f t="shared" si="74"/>
        <v>1254.75</v>
      </c>
      <c r="K442" s="268">
        <f>(J442/J600)</f>
        <v>2.2922363677853325E-4</v>
      </c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205"/>
      <c r="AG442" s="204">
        <f t="shared" si="72"/>
        <v>1254.75</v>
      </c>
    </row>
    <row r="443" spans="1:33" ht="28.5" x14ac:dyDescent="0.2">
      <c r="A443" s="51"/>
      <c r="B443" s="194" t="s">
        <v>1743</v>
      </c>
      <c r="C443" s="195" t="s">
        <v>623</v>
      </c>
      <c r="D443" s="194" t="s">
        <v>36</v>
      </c>
      <c r="E443" s="194" t="s">
        <v>624</v>
      </c>
      <c r="F443" s="196" t="s">
        <v>51</v>
      </c>
      <c r="G443" s="198">
        <v>360.3</v>
      </c>
      <c r="H443" s="199">
        <v>21.78</v>
      </c>
      <c r="I443" s="267">
        <f t="shared" si="73"/>
        <v>26.31</v>
      </c>
      <c r="J443" s="267">
        <f t="shared" si="74"/>
        <v>9479.49</v>
      </c>
      <c r="K443" s="268">
        <f>(J443/J600)</f>
        <v>1.7317578582233418E-3</v>
      </c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205"/>
      <c r="AG443" s="204">
        <f t="shared" si="72"/>
        <v>9479.49</v>
      </c>
    </row>
    <row r="444" spans="1:33" ht="28.5" x14ac:dyDescent="0.2">
      <c r="A444" s="51"/>
      <c r="B444" s="194" t="s">
        <v>1744</v>
      </c>
      <c r="C444" s="195" t="s">
        <v>1349</v>
      </c>
      <c r="D444" s="194" t="s">
        <v>36</v>
      </c>
      <c r="E444" s="194" t="s">
        <v>1350</v>
      </c>
      <c r="F444" s="196" t="s">
        <v>51</v>
      </c>
      <c r="G444" s="198">
        <v>28.9</v>
      </c>
      <c r="H444" s="199">
        <v>69.2</v>
      </c>
      <c r="I444" s="267">
        <f t="shared" si="73"/>
        <v>83.6</v>
      </c>
      <c r="J444" s="267">
        <f t="shared" si="74"/>
        <v>2416.04</v>
      </c>
      <c r="K444" s="268">
        <f>(J444/J600)</f>
        <v>4.4137356079092043E-4</v>
      </c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205"/>
      <c r="AG444" s="204">
        <f t="shared" si="72"/>
        <v>2416.04</v>
      </c>
    </row>
    <row r="445" spans="1:33" ht="14.25" x14ac:dyDescent="0.2">
      <c r="A445" s="51" t="s">
        <v>1787</v>
      </c>
      <c r="B445" s="194" t="s">
        <v>1745</v>
      </c>
      <c r="C445" s="195" t="s">
        <v>1269</v>
      </c>
      <c r="D445" s="194" t="s">
        <v>1469</v>
      </c>
      <c r="E445" s="194" t="s">
        <v>1351</v>
      </c>
      <c r="F445" s="196" t="s">
        <v>232</v>
      </c>
      <c r="G445" s="198">
        <v>2</v>
      </c>
      <c r="H445" s="199">
        <v>192.66</v>
      </c>
      <c r="I445" s="267">
        <f t="shared" si="73"/>
        <v>232.75</v>
      </c>
      <c r="J445" s="267">
        <f t="shared" si="74"/>
        <v>465.5</v>
      </c>
      <c r="K445" s="268">
        <f>(J445/J600)</f>
        <v>8.5039731357168535E-5</v>
      </c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205"/>
      <c r="AG445" s="204">
        <f t="shared" si="72"/>
        <v>465.5</v>
      </c>
    </row>
    <row r="446" spans="1:33" ht="28.5" x14ac:dyDescent="0.2">
      <c r="A446" s="51" t="s">
        <v>1787</v>
      </c>
      <c r="B446" s="194" t="s">
        <v>1746</v>
      </c>
      <c r="C446" s="195" t="s">
        <v>631</v>
      </c>
      <c r="D446" s="194" t="s">
        <v>1469</v>
      </c>
      <c r="E446" s="194" t="s">
        <v>673</v>
      </c>
      <c r="F446" s="196" t="s">
        <v>162</v>
      </c>
      <c r="G446" s="198">
        <v>47</v>
      </c>
      <c r="H446" s="199">
        <v>238.05</v>
      </c>
      <c r="I446" s="267">
        <f t="shared" si="73"/>
        <v>287.58999999999997</v>
      </c>
      <c r="J446" s="267">
        <f t="shared" si="74"/>
        <v>13516.73</v>
      </c>
      <c r="K446" s="268">
        <f>(J446/J600)</f>
        <v>2.4692998668687017E-3</v>
      </c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205"/>
      <c r="AG446" s="204">
        <f t="shared" si="72"/>
        <v>13516.73</v>
      </c>
    </row>
    <row r="447" spans="1:33" ht="14.25" x14ac:dyDescent="0.2">
      <c r="A447" s="51" t="s">
        <v>1787</v>
      </c>
      <c r="B447" s="194" t="s">
        <v>1747</v>
      </c>
      <c r="C447" s="195">
        <v>8662</v>
      </c>
      <c r="D447" s="194" t="s">
        <v>140</v>
      </c>
      <c r="E447" s="194" t="s">
        <v>627</v>
      </c>
      <c r="F447" s="196" t="s">
        <v>162</v>
      </c>
      <c r="G447" s="198">
        <v>177</v>
      </c>
      <c r="H447" s="199">
        <v>12.64</v>
      </c>
      <c r="I447" s="267">
        <f t="shared" si="73"/>
        <v>15.27</v>
      </c>
      <c r="J447" s="267">
        <f t="shared" si="74"/>
        <v>2702.79</v>
      </c>
      <c r="K447" s="268">
        <f>(J447/J600)</f>
        <v>4.9375840067635132E-4</v>
      </c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205"/>
      <c r="AG447" s="204">
        <f t="shared" si="72"/>
        <v>2702.79</v>
      </c>
    </row>
    <row r="448" spans="1:33" ht="14.25" x14ac:dyDescent="0.2">
      <c r="A448" s="51" t="s">
        <v>1787</v>
      </c>
      <c r="B448" s="194" t="s">
        <v>1748</v>
      </c>
      <c r="C448" s="195" t="s">
        <v>1270</v>
      </c>
      <c r="D448" s="194" t="s">
        <v>1469</v>
      </c>
      <c r="E448" s="194" t="s">
        <v>1352</v>
      </c>
      <c r="F448" s="196" t="s">
        <v>232</v>
      </c>
      <c r="G448" s="198">
        <v>3</v>
      </c>
      <c r="H448" s="199">
        <v>44.12</v>
      </c>
      <c r="I448" s="267">
        <f t="shared" si="73"/>
        <v>53.3</v>
      </c>
      <c r="J448" s="267">
        <f t="shared" si="74"/>
        <v>159.9</v>
      </c>
      <c r="K448" s="268">
        <f>(J448/J600)</f>
        <v>2.9211284734718044E-5</v>
      </c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205"/>
      <c r="AG448" s="204">
        <f t="shared" si="72"/>
        <v>159.9</v>
      </c>
    </row>
    <row r="449" spans="1:33" ht="14.25" x14ac:dyDescent="0.2">
      <c r="A449" s="51"/>
      <c r="B449" s="194" t="s">
        <v>1749</v>
      </c>
      <c r="C449" s="195" t="s">
        <v>218</v>
      </c>
      <c r="D449" s="194" t="s">
        <v>36</v>
      </c>
      <c r="E449" s="194" t="s">
        <v>219</v>
      </c>
      <c r="F449" s="196" t="s">
        <v>40</v>
      </c>
      <c r="G449" s="198">
        <v>3</v>
      </c>
      <c r="H449" s="199">
        <v>160.82</v>
      </c>
      <c r="I449" s="267">
        <f t="shared" si="73"/>
        <v>194.29</v>
      </c>
      <c r="J449" s="267">
        <f t="shared" si="74"/>
        <v>582.87</v>
      </c>
      <c r="K449" s="268">
        <f>(J449/J600)</f>
        <v>1.064814354804572E-4</v>
      </c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205"/>
      <c r="AG449" s="204">
        <f t="shared" si="72"/>
        <v>582.87</v>
      </c>
    </row>
    <row r="450" spans="1:33" ht="28.5" x14ac:dyDescent="0.2">
      <c r="A450" s="51"/>
      <c r="B450" s="194" t="s">
        <v>1750</v>
      </c>
      <c r="C450" s="195" t="s">
        <v>1212</v>
      </c>
      <c r="D450" s="194" t="s">
        <v>36</v>
      </c>
      <c r="E450" s="194" t="s">
        <v>1213</v>
      </c>
      <c r="F450" s="196" t="s">
        <v>40</v>
      </c>
      <c r="G450" s="198">
        <v>1</v>
      </c>
      <c r="H450" s="199">
        <v>8484.99</v>
      </c>
      <c r="I450" s="267">
        <f t="shared" si="73"/>
        <v>10250.719999999999</v>
      </c>
      <c r="J450" s="267">
        <f t="shared" si="74"/>
        <v>10250.719999999999</v>
      </c>
      <c r="K450" s="268">
        <f>(J450/J600)</f>
        <v>1.87264978521494E-3</v>
      </c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205"/>
      <c r="AG450" s="204">
        <f t="shared" si="72"/>
        <v>10250.719999999999</v>
      </c>
    </row>
    <row r="451" spans="1:33" ht="28.5" x14ac:dyDescent="0.2">
      <c r="A451" s="51" t="s">
        <v>1787</v>
      </c>
      <c r="B451" s="194" t="s">
        <v>1751</v>
      </c>
      <c r="C451" s="195" t="s">
        <v>1271</v>
      </c>
      <c r="D451" s="194" t="s">
        <v>140</v>
      </c>
      <c r="E451" s="194" t="s">
        <v>1353</v>
      </c>
      <c r="F451" s="196" t="s">
        <v>162</v>
      </c>
      <c r="G451" s="198">
        <v>3</v>
      </c>
      <c r="H451" s="199">
        <v>2600.52</v>
      </c>
      <c r="I451" s="267">
        <f t="shared" si="73"/>
        <v>3141.69</v>
      </c>
      <c r="J451" s="267">
        <f t="shared" si="74"/>
        <v>9425.07</v>
      </c>
      <c r="K451" s="268">
        <f>(J451/J600)</f>
        <v>1.7218161564393306E-3</v>
      </c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205"/>
      <c r="AG451" s="204">
        <f t="shared" si="72"/>
        <v>9425.07</v>
      </c>
    </row>
    <row r="452" spans="1:33" ht="28.5" x14ac:dyDescent="0.2">
      <c r="A452" s="51"/>
      <c r="B452" s="194" t="s">
        <v>1752</v>
      </c>
      <c r="C452" s="195" t="s">
        <v>1244</v>
      </c>
      <c r="D452" s="194" t="s">
        <v>36</v>
      </c>
      <c r="E452" s="194" t="s">
        <v>1245</v>
      </c>
      <c r="F452" s="196" t="s">
        <v>40</v>
      </c>
      <c r="G452" s="198">
        <v>2</v>
      </c>
      <c r="H452" s="199">
        <v>513.12</v>
      </c>
      <c r="I452" s="267">
        <f t="shared" si="73"/>
        <v>619.9</v>
      </c>
      <c r="J452" s="267">
        <f t="shared" si="74"/>
        <v>1239.8</v>
      </c>
      <c r="K452" s="268">
        <f>(J452/J600)</f>
        <v>2.26492500400897E-4</v>
      </c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205"/>
      <c r="AG452" s="204">
        <f t="shared" si="72"/>
        <v>1239.8</v>
      </c>
    </row>
    <row r="453" spans="1:33" ht="28.5" x14ac:dyDescent="0.2">
      <c r="A453" s="51"/>
      <c r="B453" s="194" t="s">
        <v>1753</v>
      </c>
      <c r="C453" s="195" t="s">
        <v>1214</v>
      </c>
      <c r="D453" s="194" t="s">
        <v>36</v>
      </c>
      <c r="E453" s="194" t="s">
        <v>1215</v>
      </c>
      <c r="F453" s="196" t="s">
        <v>40</v>
      </c>
      <c r="G453" s="198">
        <v>1</v>
      </c>
      <c r="H453" s="199">
        <v>591.87</v>
      </c>
      <c r="I453" s="267">
        <f t="shared" si="73"/>
        <v>715.04</v>
      </c>
      <c r="J453" s="267">
        <f t="shared" si="74"/>
        <v>715.04</v>
      </c>
      <c r="K453" s="268">
        <f>(J453/J600)</f>
        <v>1.3062687327525195E-4</v>
      </c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205"/>
      <c r="AG453" s="204">
        <f t="shared" si="72"/>
        <v>715.04</v>
      </c>
    </row>
    <row r="454" spans="1:33" ht="28.5" x14ac:dyDescent="0.2">
      <c r="A454" s="51"/>
      <c r="B454" s="194" t="s">
        <v>1754</v>
      </c>
      <c r="C454" s="195" t="s">
        <v>1216</v>
      </c>
      <c r="D454" s="194" t="s">
        <v>36</v>
      </c>
      <c r="E454" s="194" t="s">
        <v>1217</v>
      </c>
      <c r="F454" s="196" t="s">
        <v>40</v>
      </c>
      <c r="G454" s="198">
        <v>3</v>
      </c>
      <c r="H454" s="199">
        <v>839.92</v>
      </c>
      <c r="I454" s="267">
        <f t="shared" si="73"/>
        <v>1014.71</v>
      </c>
      <c r="J454" s="267">
        <f t="shared" si="74"/>
        <v>3044.13</v>
      </c>
      <c r="K454" s="268">
        <f>(J454/J600)</f>
        <v>5.5611599874607405E-4</v>
      </c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205"/>
      <c r="AG454" s="204">
        <f t="shared" si="72"/>
        <v>3044.13</v>
      </c>
    </row>
    <row r="455" spans="1:33" ht="28.5" x14ac:dyDescent="0.2">
      <c r="A455" s="51" t="s">
        <v>1787</v>
      </c>
      <c r="B455" s="194" t="s">
        <v>1755</v>
      </c>
      <c r="C455" s="195" t="s">
        <v>1272</v>
      </c>
      <c r="D455" s="194" t="s">
        <v>140</v>
      </c>
      <c r="E455" s="194" t="s">
        <v>1354</v>
      </c>
      <c r="F455" s="196" t="s">
        <v>162</v>
      </c>
      <c r="G455" s="198">
        <v>1</v>
      </c>
      <c r="H455" s="199">
        <v>10137.19</v>
      </c>
      <c r="I455" s="267">
        <f t="shared" si="73"/>
        <v>12246.74</v>
      </c>
      <c r="J455" s="267">
        <f t="shared" si="74"/>
        <v>12246.74</v>
      </c>
      <c r="K455" s="268">
        <f>(J455/J600)</f>
        <v>2.2372921151473475E-3</v>
      </c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205"/>
      <c r="AG455" s="204">
        <f t="shared" si="72"/>
        <v>12246.74</v>
      </c>
    </row>
    <row r="456" spans="1:33" ht="14.25" x14ac:dyDescent="0.2">
      <c r="A456" s="51"/>
      <c r="B456" s="194" t="s">
        <v>1756</v>
      </c>
      <c r="C456" s="195">
        <v>64206</v>
      </c>
      <c r="D456" s="194" t="s">
        <v>47</v>
      </c>
      <c r="E456" s="194" t="s">
        <v>1355</v>
      </c>
      <c r="F456" s="196" t="s">
        <v>40</v>
      </c>
      <c r="G456" s="198">
        <v>1</v>
      </c>
      <c r="H456" s="199">
        <v>1688.36</v>
      </c>
      <c r="I456" s="267">
        <f t="shared" si="73"/>
        <v>2039.71</v>
      </c>
      <c r="J456" s="267">
        <f t="shared" si="74"/>
        <v>2039.71</v>
      </c>
      <c r="K456" s="268">
        <f>(J456/J600)</f>
        <v>3.7262382480457624E-4</v>
      </c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205"/>
      <c r="AG456" s="204">
        <f t="shared" si="72"/>
        <v>2039.71</v>
      </c>
    </row>
    <row r="457" spans="1:33" x14ac:dyDescent="0.2">
      <c r="A457" s="51"/>
      <c r="B457" s="262" t="s">
        <v>691</v>
      </c>
      <c r="C457" s="262"/>
      <c r="D457" s="262"/>
      <c r="E457" s="262" t="s">
        <v>267</v>
      </c>
      <c r="F457" s="262"/>
      <c r="G457" s="263"/>
      <c r="H457" s="264"/>
      <c r="I457" s="265"/>
      <c r="J457" s="265">
        <f>SUM(J458:J465)</f>
        <v>61219.959999999992</v>
      </c>
      <c r="K457" s="266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205"/>
      <c r="AG457" s="204"/>
    </row>
    <row r="458" spans="1:33" ht="28.5" x14ac:dyDescent="0.2">
      <c r="A458" s="51"/>
      <c r="B458" s="194" t="s">
        <v>741</v>
      </c>
      <c r="C458" s="195" t="s">
        <v>270</v>
      </c>
      <c r="D458" s="194" t="s">
        <v>36</v>
      </c>
      <c r="E458" s="194" t="s">
        <v>271</v>
      </c>
      <c r="F458" s="196" t="s">
        <v>40</v>
      </c>
      <c r="G458" s="198">
        <v>18</v>
      </c>
      <c r="H458" s="199">
        <v>116.03</v>
      </c>
      <c r="I458" s="267">
        <f t="shared" si="73"/>
        <v>140.18</v>
      </c>
      <c r="J458" s="267">
        <f t="shared" ref="J458:J465" si="75">ROUND(G458*I458,2)</f>
        <v>2523.2399999999998</v>
      </c>
      <c r="K458" s="268">
        <f>(J458/J600)</f>
        <v>4.6095736143858632E-4</v>
      </c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205"/>
      <c r="AG458" s="204">
        <f t="shared" si="72"/>
        <v>2523.2399999999998</v>
      </c>
    </row>
    <row r="459" spans="1:33" ht="28.5" x14ac:dyDescent="0.2">
      <c r="A459" s="51" t="s">
        <v>1787</v>
      </c>
      <c r="B459" s="194" t="s">
        <v>742</v>
      </c>
      <c r="C459" s="195" t="s">
        <v>630</v>
      </c>
      <c r="D459" s="194" t="s">
        <v>1469</v>
      </c>
      <c r="E459" s="194" t="s">
        <v>672</v>
      </c>
      <c r="F459" s="196" t="s">
        <v>162</v>
      </c>
      <c r="G459" s="198">
        <v>35</v>
      </c>
      <c r="H459" s="199">
        <v>332.92</v>
      </c>
      <c r="I459" s="267">
        <f t="shared" si="73"/>
        <v>402.2</v>
      </c>
      <c r="J459" s="267">
        <f t="shared" si="75"/>
        <v>14077</v>
      </c>
      <c r="K459" s="268">
        <f>(J459/J600)</f>
        <v>2.5716526279588861E-3</v>
      </c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205"/>
      <c r="AG459" s="204">
        <f t="shared" si="72"/>
        <v>14077</v>
      </c>
    </row>
    <row r="460" spans="1:33" ht="14.25" x14ac:dyDescent="0.2">
      <c r="A460" s="51"/>
      <c r="B460" s="194" t="s">
        <v>743</v>
      </c>
      <c r="C460" s="195" t="s">
        <v>781</v>
      </c>
      <c r="D460" s="194" t="s">
        <v>47</v>
      </c>
      <c r="E460" s="194" t="s">
        <v>782</v>
      </c>
      <c r="F460" s="196" t="s">
        <v>40</v>
      </c>
      <c r="G460" s="198">
        <v>19</v>
      </c>
      <c r="H460" s="199">
        <v>70.239999999999995</v>
      </c>
      <c r="I460" s="267">
        <f t="shared" si="73"/>
        <v>84.86</v>
      </c>
      <c r="J460" s="267">
        <f t="shared" si="75"/>
        <v>1612.34</v>
      </c>
      <c r="K460" s="268">
        <f>(J460/J600)</f>
        <v>2.9454986134568658E-4</v>
      </c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205"/>
      <c r="AG460" s="204">
        <f t="shared" si="72"/>
        <v>1612.34</v>
      </c>
    </row>
    <row r="461" spans="1:33" ht="13.9" customHeight="1" x14ac:dyDescent="0.2">
      <c r="A461" s="51" t="s">
        <v>1787</v>
      </c>
      <c r="B461" s="194" t="s">
        <v>867</v>
      </c>
      <c r="C461" s="195" t="s">
        <v>783</v>
      </c>
      <c r="D461" s="194" t="s">
        <v>140</v>
      </c>
      <c r="E461" s="194" t="s">
        <v>784</v>
      </c>
      <c r="F461" s="196" t="s">
        <v>162</v>
      </c>
      <c r="G461" s="198">
        <v>137</v>
      </c>
      <c r="H461" s="199">
        <v>213.6</v>
      </c>
      <c r="I461" s="267">
        <f t="shared" si="73"/>
        <v>258.05</v>
      </c>
      <c r="J461" s="267">
        <f t="shared" si="75"/>
        <v>35352.85</v>
      </c>
      <c r="K461" s="268">
        <f>(J461/J600)</f>
        <v>6.4584250627503234E-3</v>
      </c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205"/>
      <c r="AG461" s="204">
        <f t="shared" si="72"/>
        <v>35352.85</v>
      </c>
    </row>
    <row r="462" spans="1:33" ht="28.5" x14ac:dyDescent="0.2">
      <c r="A462" s="51"/>
      <c r="B462" s="194" t="s">
        <v>1082</v>
      </c>
      <c r="C462" s="195" t="s">
        <v>270</v>
      </c>
      <c r="D462" s="194" t="s">
        <v>36</v>
      </c>
      <c r="E462" s="194" t="s">
        <v>271</v>
      </c>
      <c r="F462" s="196" t="s">
        <v>40</v>
      </c>
      <c r="G462" s="198">
        <v>31</v>
      </c>
      <c r="H462" s="199">
        <v>116.03</v>
      </c>
      <c r="I462" s="267">
        <f t="shared" si="73"/>
        <v>140.18</v>
      </c>
      <c r="J462" s="267">
        <f t="shared" si="75"/>
        <v>4345.58</v>
      </c>
      <c r="K462" s="268">
        <f>(J462/J600)</f>
        <v>7.9387101136645425E-4</v>
      </c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205"/>
      <c r="AG462" s="204">
        <f t="shared" si="72"/>
        <v>4345.58</v>
      </c>
    </row>
    <row r="463" spans="1:33" ht="27.6" customHeight="1" x14ac:dyDescent="0.2">
      <c r="A463" s="51" t="s">
        <v>1787</v>
      </c>
      <c r="B463" s="194" t="s">
        <v>1150</v>
      </c>
      <c r="C463" s="195" t="s">
        <v>1101</v>
      </c>
      <c r="D463" s="194" t="s">
        <v>1469</v>
      </c>
      <c r="E463" s="194" t="s">
        <v>1151</v>
      </c>
      <c r="F463" s="196" t="s">
        <v>40</v>
      </c>
      <c r="G463" s="198">
        <v>8</v>
      </c>
      <c r="H463" s="199">
        <v>98.8</v>
      </c>
      <c r="I463" s="267">
        <f t="shared" si="73"/>
        <v>119.36</v>
      </c>
      <c r="J463" s="267">
        <f t="shared" si="75"/>
        <v>954.88</v>
      </c>
      <c r="K463" s="268">
        <f>(J463/J600)</f>
        <v>1.7444197353025368E-4</v>
      </c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205"/>
      <c r="AG463" s="204">
        <f t="shared" si="72"/>
        <v>954.88</v>
      </c>
    </row>
    <row r="464" spans="1:33" ht="14.25" x14ac:dyDescent="0.2">
      <c r="A464" s="51"/>
      <c r="B464" s="194" t="s">
        <v>1246</v>
      </c>
      <c r="C464" s="195">
        <v>60680</v>
      </c>
      <c r="D464" s="194" t="s">
        <v>47</v>
      </c>
      <c r="E464" s="194" t="s">
        <v>1129</v>
      </c>
      <c r="F464" s="196" t="s">
        <v>40</v>
      </c>
      <c r="G464" s="198">
        <v>45</v>
      </c>
      <c r="H464" s="199">
        <v>27.43</v>
      </c>
      <c r="I464" s="267">
        <f t="shared" si="73"/>
        <v>33.14</v>
      </c>
      <c r="J464" s="267">
        <f t="shared" si="75"/>
        <v>1491.3</v>
      </c>
      <c r="K464" s="268">
        <f>(J464/J600)</f>
        <v>2.7243770434574746E-4</v>
      </c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205"/>
      <c r="AG464" s="204">
        <f t="shared" si="72"/>
        <v>1491.3</v>
      </c>
    </row>
    <row r="465" spans="1:33" ht="28.5" x14ac:dyDescent="0.2">
      <c r="A465" s="51" t="s">
        <v>1787</v>
      </c>
      <c r="B465" s="194" t="s">
        <v>1247</v>
      </c>
      <c r="C465" s="195" t="s">
        <v>631</v>
      </c>
      <c r="D465" s="194" t="s">
        <v>1469</v>
      </c>
      <c r="E465" s="194" t="s">
        <v>673</v>
      </c>
      <c r="F465" s="196" t="s">
        <v>162</v>
      </c>
      <c r="G465" s="198">
        <v>3</v>
      </c>
      <c r="H465" s="199">
        <v>238.05</v>
      </c>
      <c r="I465" s="267">
        <f t="shared" si="73"/>
        <v>287.58999999999997</v>
      </c>
      <c r="J465" s="267">
        <f t="shared" si="75"/>
        <v>862.77</v>
      </c>
      <c r="K465" s="268">
        <f>(J465/J600)</f>
        <v>1.5761488511927883E-4</v>
      </c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205"/>
      <c r="AG465" s="204">
        <f t="shared" si="72"/>
        <v>862.77</v>
      </c>
    </row>
    <row r="466" spans="1:33" x14ac:dyDescent="0.2">
      <c r="A466" s="51"/>
      <c r="B466" s="262" t="s">
        <v>771</v>
      </c>
      <c r="C466" s="262"/>
      <c r="D466" s="262"/>
      <c r="E466" s="262" t="s">
        <v>632</v>
      </c>
      <c r="F466" s="262"/>
      <c r="G466" s="263"/>
      <c r="H466" s="264"/>
      <c r="I466" s="265"/>
      <c r="J466" s="265">
        <f>SUM(J467:J477)</f>
        <v>63910.38</v>
      </c>
      <c r="K466" s="266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205"/>
      <c r="AG466" s="204"/>
    </row>
    <row r="467" spans="1:33" ht="28.5" x14ac:dyDescent="0.2">
      <c r="A467" s="51" t="s">
        <v>1787</v>
      </c>
      <c r="B467" s="194" t="s">
        <v>772</v>
      </c>
      <c r="C467" s="195" t="s">
        <v>385</v>
      </c>
      <c r="D467" s="194" t="s">
        <v>140</v>
      </c>
      <c r="E467" s="194" t="s">
        <v>883</v>
      </c>
      <c r="F467" s="196" t="s">
        <v>162</v>
      </c>
      <c r="G467" s="198">
        <v>1</v>
      </c>
      <c r="H467" s="199">
        <v>390.74</v>
      </c>
      <c r="I467" s="267">
        <f t="shared" si="73"/>
        <v>472.05</v>
      </c>
      <c r="J467" s="267">
        <f t="shared" ref="J467:J477" si="76">ROUND(G467*I467,2)</f>
        <v>472.05</v>
      </c>
      <c r="K467" s="268">
        <f>(J467/J600)</f>
        <v>8.6236316191517527E-5</v>
      </c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205"/>
      <c r="AG467" s="204">
        <f t="shared" si="72"/>
        <v>472.05</v>
      </c>
    </row>
    <row r="468" spans="1:33" ht="28.5" x14ac:dyDescent="0.2">
      <c r="A468" s="51"/>
      <c r="B468" s="194" t="s">
        <v>871</v>
      </c>
      <c r="C468" s="195" t="s">
        <v>628</v>
      </c>
      <c r="D468" s="194" t="s">
        <v>36</v>
      </c>
      <c r="E468" s="194" t="s">
        <v>629</v>
      </c>
      <c r="F468" s="196" t="s">
        <v>40</v>
      </c>
      <c r="G468" s="198">
        <v>15</v>
      </c>
      <c r="H468" s="199">
        <v>1039.98</v>
      </c>
      <c r="I468" s="267">
        <f t="shared" si="73"/>
        <v>1256.4000000000001</v>
      </c>
      <c r="J468" s="267">
        <f t="shared" si="76"/>
        <v>18846</v>
      </c>
      <c r="K468" s="268">
        <f>(J468/J600)</f>
        <v>3.4428759981894701E-3</v>
      </c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205"/>
      <c r="AG468" s="204">
        <f t="shared" si="72"/>
        <v>18846</v>
      </c>
    </row>
    <row r="469" spans="1:33" ht="15.75" customHeight="1" x14ac:dyDescent="0.2">
      <c r="A469" s="40" t="s">
        <v>1787</v>
      </c>
      <c r="B469" s="194" t="s">
        <v>872</v>
      </c>
      <c r="C469" s="195" t="s">
        <v>1382</v>
      </c>
      <c r="D469" s="194" t="s">
        <v>1469</v>
      </c>
      <c r="E469" s="194" t="s">
        <v>1457</v>
      </c>
      <c r="F469" s="196" t="s">
        <v>162</v>
      </c>
      <c r="G469" s="198">
        <v>19</v>
      </c>
      <c r="H469" s="199">
        <v>69.739999999999995</v>
      </c>
      <c r="I469" s="267">
        <f t="shared" si="73"/>
        <v>84.25</v>
      </c>
      <c r="J469" s="267">
        <f t="shared" si="76"/>
        <v>1600.75</v>
      </c>
      <c r="K469" s="268">
        <f>(J469/J600)</f>
        <v>2.9243254558536526E-4</v>
      </c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205"/>
      <c r="AG469" s="204">
        <f t="shared" si="72"/>
        <v>1600.75</v>
      </c>
    </row>
    <row r="470" spans="1:33" ht="15.75" customHeight="1" x14ac:dyDescent="0.2">
      <c r="A470" s="40"/>
      <c r="B470" s="194" t="s">
        <v>873</v>
      </c>
      <c r="C470" s="195" t="s">
        <v>218</v>
      </c>
      <c r="D470" s="194" t="s">
        <v>36</v>
      </c>
      <c r="E470" s="194" t="s">
        <v>219</v>
      </c>
      <c r="F470" s="196" t="s">
        <v>40</v>
      </c>
      <c r="G470" s="198">
        <v>15</v>
      </c>
      <c r="H470" s="199">
        <v>160.82</v>
      </c>
      <c r="I470" s="267">
        <f t="shared" si="73"/>
        <v>194.29</v>
      </c>
      <c r="J470" s="267">
        <f t="shared" si="76"/>
        <v>2914.35</v>
      </c>
      <c r="K470" s="268">
        <f>(J470/J600)</f>
        <v>5.3240717740228594E-4</v>
      </c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205"/>
      <c r="AG470" s="204">
        <f t="shared" si="72"/>
        <v>2914.35</v>
      </c>
    </row>
    <row r="471" spans="1:33" ht="15.75" customHeight="1" x14ac:dyDescent="0.2">
      <c r="A471" s="40"/>
      <c r="B471" s="194" t="s">
        <v>874</v>
      </c>
      <c r="C471" s="195" t="s">
        <v>220</v>
      </c>
      <c r="D471" s="194" t="s">
        <v>36</v>
      </c>
      <c r="E471" s="194" t="s">
        <v>221</v>
      </c>
      <c r="F471" s="196" t="s">
        <v>40</v>
      </c>
      <c r="G471" s="198">
        <v>1</v>
      </c>
      <c r="H471" s="199">
        <v>153.78</v>
      </c>
      <c r="I471" s="267">
        <f t="shared" si="73"/>
        <v>185.78</v>
      </c>
      <c r="J471" s="267">
        <f t="shared" si="76"/>
        <v>185.78</v>
      </c>
      <c r="K471" s="268">
        <f>(J471/J600)</f>
        <v>3.3939164965703053E-5</v>
      </c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205"/>
      <c r="AG471" s="204">
        <f t="shared" si="72"/>
        <v>185.78</v>
      </c>
    </row>
    <row r="472" spans="1:33" ht="15.75" customHeight="1" x14ac:dyDescent="0.2">
      <c r="A472" s="40"/>
      <c r="B472" s="194" t="s">
        <v>875</v>
      </c>
      <c r="C472" s="195" t="s">
        <v>633</v>
      </c>
      <c r="D472" s="194" t="s">
        <v>36</v>
      </c>
      <c r="E472" s="194" t="s">
        <v>634</v>
      </c>
      <c r="F472" s="196" t="s">
        <v>40</v>
      </c>
      <c r="G472" s="198">
        <v>1</v>
      </c>
      <c r="H472" s="199">
        <v>183.81</v>
      </c>
      <c r="I472" s="267">
        <f t="shared" si="73"/>
        <v>222.06</v>
      </c>
      <c r="J472" s="267">
        <f t="shared" si="76"/>
        <v>222.06</v>
      </c>
      <c r="K472" s="268">
        <f>(J472/J600)</f>
        <v>4.0566966155043709E-5</v>
      </c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205"/>
      <c r="AG472" s="204">
        <f t="shared" ref="AG472:AG535" si="77">J472</f>
        <v>222.06</v>
      </c>
    </row>
    <row r="473" spans="1:33" ht="15.75" customHeight="1" x14ac:dyDescent="0.2">
      <c r="A473" s="40"/>
      <c r="B473" s="194" t="s">
        <v>876</v>
      </c>
      <c r="C473" s="195" t="s">
        <v>635</v>
      </c>
      <c r="D473" s="194" t="s">
        <v>36</v>
      </c>
      <c r="E473" s="194" t="s">
        <v>636</v>
      </c>
      <c r="F473" s="196" t="s">
        <v>40</v>
      </c>
      <c r="G473" s="198">
        <v>46</v>
      </c>
      <c r="H473" s="199">
        <v>32.5</v>
      </c>
      <c r="I473" s="267">
        <f t="shared" si="73"/>
        <v>39.26</v>
      </c>
      <c r="J473" s="267">
        <f t="shared" si="76"/>
        <v>1805.96</v>
      </c>
      <c r="K473" s="268">
        <f>(J473/J600)</f>
        <v>3.2992127441845779E-4</v>
      </c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205"/>
      <c r="AG473" s="204">
        <f t="shared" si="77"/>
        <v>1805.96</v>
      </c>
    </row>
    <row r="474" spans="1:33" ht="15.75" customHeight="1" x14ac:dyDescent="0.2">
      <c r="A474" s="40"/>
      <c r="B474" s="194" t="s">
        <v>877</v>
      </c>
      <c r="C474" s="195" t="s">
        <v>214</v>
      </c>
      <c r="D474" s="194" t="s">
        <v>47</v>
      </c>
      <c r="E474" s="194" t="s">
        <v>215</v>
      </c>
      <c r="F474" s="196" t="s">
        <v>51</v>
      </c>
      <c r="G474" s="198">
        <v>448.1</v>
      </c>
      <c r="H474" s="199">
        <v>41.18</v>
      </c>
      <c r="I474" s="267">
        <f t="shared" si="73"/>
        <v>49.75</v>
      </c>
      <c r="J474" s="267">
        <f t="shared" si="76"/>
        <v>22292.98</v>
      </c>
      <c r="K474" s="268">
        <f>(J474/J600)</f>
        <v>4.0725865313656949E-3</v>
      </c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205"/>
      <c r="AG474" s="204">
        <f t="shared" si="77"/>
        <v>22292.98</v>
      </c>
    </row>
    <row r="475" spans="1:33" ht="15.75" customHeight="1" x14ac:dyDescent="0.2">
      <c r="A475" s="40"/>
      <c r="B475" s="194" t="s">
        <v>878</v>
      </c>
      <c r="C475" s="195" t="s">
        <v>216</v>
      </c>
      <c r="D475" s="194" t="s">
        <v>47</v>
      </c>
      <c r="E475" s="194" t="s">
        <v>217</v>
      </c>
      <c r="F475" s="196" t="s">
        <v>51</v>
      </c>
      <c r="G475" s="198">
        <v>189.3</v>
      </c>
      <c r="H475" s="199">
        <v>57.91</v>
      </c>
      <c r="I475" s="267">
        <f t="shared" si="73"/>
        <v>69.959999999999994</v>
      </c>
      <c r="J475" s="267">
        <f t="shared" si="76"/>
        <v>13243.43</v>
      </c>
      <c r="K475" s="268">
        <f>(J475/J600)</f>
        <v>2.4193721362996061E-3</v>
      </c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205"/>
      <c r="AG475" s="204">
        <f t="shared" si="77"/>
        <v>13243.43</v>
      </c>
    </row>
    <row r="476" spans="1:33" ht="15.75" customHeight="1" x14ac:dyDescent="0.2">
      <c r="A476" s="40"/>
      <c r="B476" s="194" t="s">
        <v>879</v>
      </c>
      <c r="C476" s="195" t="s">
        <v>637</v>
      </c>
      <c r="D476" s="194" t="s">
        <v>36</v>
      </c>
      <c r="E476" s="194" t="s">
        <v>638</v>
      </c>
      <c r="F476" s="196" t="s">
        <v>40</v>
      </c>
      <c r="G476" s="198">
        <v>23</v>
      </c>
      <c r="H476" s="199">
        <v>73.62</v>
      </c>
      <c r="I476" s="267">
        <f t="shared" si="73"/>
        <v>88.94</v>
      </c>
      <c r="J476" s="267">
        <f t="shared" si="76"/>
        <v>2045.62</v>
      </c>
      <c r="K476" s="268">
        <f>(J476/J600)</f>
        <v>3.7370349142610334E-4</v>
      </c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205"/>
      <c r="AG476" s="204">
        <f t="shared" si="77"/>
        <v>2045.62</v>
      </c>
    </row>
    <row r="477" spans="1:33" ht="15.75" customHeight="1" x14ac:dyDescent="0.2">
      <c r="A477" s="40"/>
      <c r="B477" s="194" t="s">
        <v>880</v>
      </c>
      <c r="C477" s="195" t="s">
        <v>639</v>
      </c>
      <c r="D477" s="194" t="s">
        <v>36</v>
      </c>
      <c r="E477" s="194" t="s">
        <v>640</v>
      </c>
      <c r="F477" s="196" t="s">
        <v>40</v>
      </c>
      <c r="G477" s="198">
        <v>28</v>
      </c>
      <c r="H477" s="199">
        <v>8.32</v>
      </c>
      <c r="I477" s="267">
        <f t="shared" si="73"/>
        <v>10.050000000000001</v>
      </c>
      <c r="J477" s="267">
        <f t="shared" si="76"/>
        <v>281.39999999999998</v>
      </c>
      <c r="K477" s="268">
        <f>(J477/J600)</f>
        <v>5.1407476700122929E-5</v>
      </c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205"/>
      <c r="AG477" s="204">
        <f t="shared" si="77"/>
        <v>281.39999999999998</v>
      </c>
    </row>
    <row r="478" spans="1:33" ht="15.75" customHeight="1" x14ac:dyDescent="0.2">
      <c r="A478" s="40"/>
      <c r="B478" s="262">
        <v>17</v>
      </c>
      <c r="C478" s="262"/>
      <c r="D478" s="262"/>
      <c r="E478" s="262" t="s">
        <v>285</v>
      </c>
      <c r="F478" s="262"/>
      <c r="G478" s="263"/>
      <c r="H478" s="264"/>
      <c r="I478" s="265"/>
      <c r="J478" s="265">
        <f>SUM(J479,J493)</f>
        <v>197088.29</v>
      </c>
      <c r="K478" s="266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206">
        <f>J478</f>
        <v>197088.29</v>
      </c>
      <c r="AG478" s="204"/>
    </row>
    <row r="479" spans="1:33" ht="15.75" customHeight="1" x14ac:dyDescent="0.2">
      <c r="A479" s="40"/>
      <c r="B479" s="262" t="s">
        <v>268</v>
      </c>
      <c r="C479" s="262"/>
      <c r="D479" s="262"/>
      <c r="E479" s="262" t="s">
        <v>590</v>
      </c>
      <c r="F479" s="262"/>
      <c r="G479" s="263"/>
      <c r="H479" s="264"/>
      <c r="I479" s="265"/>
      <c r="J479" s="265">
        <f>SUM(J480:J492)</f>
        <v>164732.45000000001</v>
      </c>
      <c r="K479" s="266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205"/>
      <c r="AG479" s="204"/>
    </row>
    <row r="480" spans="1:33" ht="15.75" customHeight="1" x14ac:dyDescent="0.2">
      <c r="A480" s="40"/>
      <c r="B480" s="194" t="s">
        <v>502</v>
      </c>
      <c r="C480" s="195" t="s">
        <v>884</v>
      </c>
      <c r="D480" s="194" t="s">
        <v>36</v>
      </c>
      <c r="E480" s="194" t="s">
        <v>885</v>
      </c>
      <c r="F480" s="196" t="s">
        <v>51</v>
      </c>
      <c r="G480" s="198">
        <v>294</v>
      </c>
      <c r="H480" s="199">
        <v>28.85</v>
      </c>
      <c r="I480" s="267">
        <f t="shared" ref="I480:I492" si="78">ROUND(H480*1.2081,2)</f>
        <v>34.85</v>
      </c>
      <c r="J480" s="267">
        <f t="shared" ref="J480:J492" si="79">ROUND(G480*I480,2)</f>
        <v>10245.9</v>
      </c>
      <c r="K480" s="268">
        <f>(J480/J600)</f>
        <v>1.8717692449246254E-3</v>
      </c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205"/>
      <c r="AG480" s="204">
        <f t="shared" si="77"/>
        <v>10245.9</v>
      </c>
    </row>
    <row r="481" spans="1:33" ht="15.75" customHeight="1" x14ac:dyDescent="0.2">
      <c r="A481" s="40"/>
      <c r="B481" s="194" t="s">
        <v>503</v>
      </c>
      <c r="C481" s="195" t="s">
        <v>886</v>
      </c>
      <c r="D481" s="194" t="s">
        <v>36</v>
      </c>
      <c r="E481" s="194" t="s">
        <v>887</v>
      </c>
      <c r="F481" s="196" t="s">
        <v>51</v>
      </c>
      <c r="G481" s="198">
        <v>114</v>
      </c>
      <c r="H481" s="199">
        <v>51.09</v>
      </c>
      <c r="I481" s="267">
        <f t="shared" si="78"/>
        <v>61.72</v>
      </c>
      <c r="J481" s="267">
        <f t="shared" si="79"/>
        <v>7036.08</v>
      </c>
      <c r="K481" s="268">
        <f>(J481/J600)</f>
        <v>1.2853842169872102E-3</v>
      </c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205"/>
      <c r="AG481" s="204">
        <f t="shared" si="77"/>
        <v>7036.08</v>
      </c>
    </row>
    <row r="482" spans="1:33" ht="15.75" customHeight="1" x14ac:dyDescent="0.2">
      <c r="A482" s="40"/>
      <c r="B482" s="194" t="s">
        <v>504</v>
      </c>
      <c r="C482" s="195" t="s">
        <v>888</v>
      </c>
      <c r="D482" s="194" t="s">
        <v>36</v>
      </c>
      <c r="E482" s="194" t="s">
        <v>889</v>
      </c>
      <c r="F482" s="196" t="s">
        <v>51</v>
      </c>
      <c r="G482" s="198">
        <v>164</v>
      </c>
      <c r="H482" s="199">
        <v>63.98</v>
      </c>
      <c r="I482" s="267">
        <f t="shared" si="78"/>
        <v>77.290000000000006</v>
      </c>
      <c r="J482" s="267">
        <f t="shared" si="79"/>
        <v>12675.56</v>
      </c>
      <c r="K482" s="268">
        <f>(J482/J600)</f>
        <v>2.3156309714321617E-3</v>
      </c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205"/>
      <c r="AG482" s="204">
        <f t="shared" si="77"/>
        <v>12675.56</v>
      </c>
    </row>
    <row r="483" spans="1:33" ht="15.75" customHeight="1" x14ac:dyDescent="0.2">
      <c r="A483" s="40"/>
      <c r="B483" s="194" t="s">
        <v>507</v>
      </c>
      <c r="C483" s="195" t="s">
        <v>642</v>
      </c>
      <c r="D483" s="194" t="s">
        <v>36</v>
      </c>
      <c r="E483" s="194" t="s">
        <v>890</v>
      </c>
      <c r="F483" s="196" t="s">
        <v>51</v>
      </c>
      <c r="G483" s="198">
        <v>23</v>
      </c>
      <c r="H483" s="199">
        <v>71.36</v>
      </c>
      <c r="I483" s="267">
        <f t="shared" si="78"/>
        <v>86.21</v>
      </c>
      <c r="J483" s="267">
        <f t="shared" si="79"/>
        <v>1982.83</v>
      </c>
      <c r="K483" s="268">
        <f>(J483/J600)</f>
        <v>3.6223271864003109E-4</v>
      </c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205"/>
      <c r="AG483" s="204">
        <f t="shared" si="77"/>
        <v>1982.83</v>
      </c>
    </row>
    <row r="484" spans="1:33" ht="15.75" customHeight="1" x14ac:dyDescent="0.2">
      <c r="A484" s="40" t="s">
        <v>1787</v>
      </c>
      <c r="B484" s="194" t="s">
        <v>508</v>
      </c>
      <c r="C484" s="195" t="s">
        <v>891</v>
      </c>
      <c r="D484" s="194" t="s">
        <v>140</v>
      </c>
      <c r="E484" s="194" t="s">
        <v>892</v>
      </c>
      <c r="F484" s="196" t="s">
        <v>51</v>
      </c>
      <c r="G484" s="198">
        <v>276</v>
      </c>
      <c r="H484" s="199">
        <v>15.73</v>
      </c>
      <c r="I484" s="267">
        <f t="shared" si="78"/>
        <v>19</v>
      </c>
      <c r="J484" s="267">
        <f t="shared" si="79"/>
        <v>5244</v>
      </c>
      <c r="K484" s="268">
        <f>(J484/J600)</f>
        <v>9.5799860630932723E-4</v>
      </c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205"/>
      <c r="AG484" s="204">
        <f t="shared" si="77"/>
        <v>5244</v>
      </c>
    </row>
    <row r="485" spans="1:33" ht="15.75" customHeight="1" x14ac:dyDescent="0.2">
      <c r="A485" s="40"/>
      <c r="B485" s="194" t="s">
        <v>509</v>
      </c>
      <c r="C485" s="195" t="s">
        <v>893</v>
      </c>
      <c r="D485" s="194" t="s">
        <v>47</v>
      </c>
      <c r="E485" s="194" t="s">
        <v>894</v>
      </c>
      <c r="F485" s="196" t="s">
        <v>40</v>
      </c>
      <c r="G485" s="198">
        <v>30</v>
      </c>
      <c r="H485" s="199">
        <v>596.32000000000005</v>
      </c>
      <c r="I485" s="267">
        <f t="shared" si="78"/>
        <v>720.41</v>
      </c>
      <c r="J485" s="267">
        <f t="shared" si="79"/>
        <v>21612.3</v>
      </c>
      <c r="K485" s="268">
        <f>(J485/J600)</f>
        <v>3.9482367046413183E-3</v>
      </c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205"/>
      <c r="AG485" s="204">
        <f t="shared" si="77"/>
        <v>21612.3</v>
      </c>
    </row>
    <row r="486" spans="1:33" ht="15.75" customHeight="1" x14ac:dyDescent="0.2">
      <c r="A486" s="40"/>
      <c r="B486" s="194" t="s">
        <v>510</v>
      </c>
      <c r="C486" s="195" t="s">
        <v>760</v>
      </c>
      <c r="D486" s="194" t="s">
        <v>465</v>
      </c>
      <c r="E486" s="194" t="s">
        <v>895</v>
      </c>
      <c r="F486" s="196" t="s">
        <v>61</v>
      </c>
      <c r="G486" s="198">
        <v>1054</v>
      </c>
      <c r="H486" s="199">
        <v>64.39</v>
      </c>
      <c r="I486" s="267">
        <f t="shared" si="78"/>
        <v>77.790000000000006</v>
      </c>
      <c r="J486" s="267">
        <f t="shared" si="79"/>
        <v>81990.66</v>
      </c>
      <c r="K486" s="268">
        <f>(J486/J600)</f>
        <v>1.4978439742635756E-2</v>
      </c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205"/>
      <c r="AG486" s="204">
        <f t="shared" si="77"/>
        <v>81990.66</v>
      </c>
    </row>
    <row r="487" spans="1:33" ht="15.75" customHeight="1" x14ac:dyDescent="0.2">
      <c r="A487" s="40"/>
      <c r="B487" s="194" t="s">
        <v>511</v>
      </c>
      <c r="C487" s="195" t="s">
        <v>761</v>
      </c>
      <c r="D487" s="194" t="s">
        <v>47</v>
      </c>
      <c r="E487" s="194" t="s">
        <v>762</v>
      </c>
      <c r="F487" s="196" t="s">
        <v>51</v>
      </c>
      <c r="G487" s="198">
        <v>22</v>
      </c>
      <c r="H487" s="199">
        <v>36.51</v>
      </c>
      <c r="I487" s="267">
        <f t="shared" si="78"/>
        <v>44.11</v>
      </c>
      <c r="J487" s="267">
        <f t="shared" si="79"/>
        <v>970.42</v>
      </c>
      <c r="K487" s="268">
        <f>(J487/J600)</f>
        <v>1.7728089388533509E-4</v>
      </c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205"/>
      <c r="AG487" s="204">
        <f t="shared" si="77"/>
        <v>970.42</v>
      </c>
    </row>
    <row r="488" spans="1:33" ht="15.75" customHeight="1" x14ac:dyDescent="0.2">
      <c r="A488" s="40"/>
      <c r="B488" s="194" t="s">
        <v>514</v>
      </c>
      <c r="C488" s="195" t="s">
        <v>896</v>
      </c>
      <c r="D488" s="194" t="s">
        <v>47</v>
      </c>
      <c r="E488" s="194" t="s">
        <v>897</v>
      </c>
      <c r="F488" s="196" t="s">
        <v>51</v>
      </c>
      <c r="G488" s="198">
        <v>92</v>
      </c>
      <c r="H488" s="199">
        <v>33.380000000000003</v>
      </c>
      <c r="I488" s="267">
        <f t="shared" si="78"/>
        <v>40.33</v>
      </c>
      <c r="J488" s="267">
        <f t="shared" si="79"/>
        <v>3710.36</v>
      </c>
      <c r="K488" s="268">
        <f>(J488/J600)</f>
        <v>6.7782603144658185E-4</v>
      </c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205"/>
      <c r="AG488" s="204">
        <f t="shared" si="77"/>
        <v>3710.36</v>
      </c>
    </row>
    <row r="489" spans="1:33" ht="15.75" customHeight="1" x14ac:dyDescent="0.2">
      <c r="A489" s="40" t="s">
        <v>1787</v>
      </c>
      <c r="B489" s="194" t="s">
        <v>515</v>
      </c>
      <c r="C489" s="195" t="s">
        <v>898</v>
      </c>
      <c r="D489" s="194" t="s">
        <v>140</v>
      </c>
      <c r="E489" s="194" t="s">
        <v>899</v>
      </c>
      <c r="F489" s="196" t="s">
        <v>162</v>
      </c>
      <c r="G489" s="198">
        <v>112</v>
      </c>
      <c r="H489" s="199">
        <v>88.13</v>
      </c>
      <c r="I489" s="267">
        <f t="shared" si="78"/>
        <v>106.47</v>
      </c>
      <c r="J489" s="267">
        <f t="shared" si="79"/>
        <v>11924.64</v>
      </c>
      <c r="K489" s="268">
        <f>(J489/J600)</f>
        <v>2.1784493708505827E-3</v>
      </c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205"/>
      <c r="AG489" s="204">
        <f t="shared" si="77"/>
        <v>11924.64</v>
      </c>
    </row>
    <row r="490" spans="1:33" ht="15.75" customHeight="1" x14ac:dyDescent="0.2">
      <c r="A490" s="40" t="s">
        <v>1787</v>
      </c>
      <c r="B490" s="194" t="s">
        <v>518</v>
      </c>
      <c r="C490" s="195">
        <v>721</v>
      </c>
      <c r="D490" s="194" t="s">
        <v>140</v>
      </c>
      <c r="E490" s="194" t="s">
        <v>900</v>
      </c>
      <c r="F490" s="196" t="s">
        <v>162</v>
      </c>
      <c r="G490" s="198">
        <v>82</v>
      </c>
      <c r="H490" s="199">
        <v>2.29</v>
      </c>
      <c r="I490" s="267">
        <f t="shared" si="78"/>
        <v>2.77</v>
      </c>
      <c r="J490" s="267">
        <f t="shared" si="79"/>
        <v>227.14</v>
      </c>
      <c r="K490" s="268">
        <f>(J490/J600)</f>
        <v>4.1495004469317421E-5</v>
      </c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205"/>
      <c r="AG490" s="204">
        <f t="shared" si="77"/>
        <v>227.14</v>
      </c>
    </row>
    <row r="491" spans="1:33" ht="15.75" customHeight="1" x14ac:dyDescent="0.2">
      <c r="A491" s="40"/>
      <c r="B491" s="194" t="s">
        <v>519</v>
      </c>
      <c r="C491" s="195" t="s">
        <v>763</v>
      </c>
      <c r="D491" s="194" t="s">
        <v>36</v>
      </c>
      <c r="E491" s="194" t="s">
        <v>764</v>
      </c>
      <c r="F491" s="196" t="s">
        <v>51</v>
      </c>
      <c r="G491" s="198">
        <v>38</v>
      </c>
      <c r="H491" s="199">
        <v>28.23</v>
      </c>
      <c r="I491" s="267">
        <f t="shared" si="78"/>
        <v>34.1</v>
      </c>
      <c r="J491" s="267">
        <f t="shared" si="79"/>
        <v>1295.8</v>
      </c>
      <c r="K491" s="268">
        <f>(J491/J600)</f>
        <v>2.3672284402281201E-4</v>
      </c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205"/>
      <c r="AG491" s="204">
        <f t="shared" si="77"/>
        <v>1295.8</v>
      </c>
    </row>
    <row r="492" spans="1:33" ht="15.75" customHeight="1" x14ac:dyDescent="0.2">
      <c r="A492" s="40"/>
      <c r="B492" s="194" t="s">
        <v>1458</v>
      </c>
      <c r="C492" s="195" t="s">
        <v>1383</v>
      </c>
      <c r="D492" s="194" t="s">
        <v>47</v>
      </c>
      <c r="E492" s="194" t="s">
        <v>1459</v>
      </c>
      <c r="F492" s="196" t="s">
        <v>40</v>
      </c>
      <c r="G492" s="198">
        <v>3</v>
      </c>
      <c r="H492" s="199">
        <v>1604.93</v>
      </c>
      <c r="I492" s="267">
        <f t="shared" si="78"/>
        <v>1938.92</v>
      </c>
      <c r="J492" s="267">
        <f t="shared" si="79"/>
        <v>5816.76</v>
      </c>
      <c r="K492" s="268">
        <f>(J492/J600)</f>
        <v>1.0626330993966137E-3</v>
      </c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205"/>
      <c r="AG492" s="204">
        <f t="shared" si="77"/>
        <v>5816.76</v>
      </c>
    </row>
    <row r="493" spans="1:33" ht="15.75" customHeight="1" x14ac:dyDescent="0.2">
      <c r="A493" s="40"/>
      <c r="B493" s="262" t="s">
        <v>269</v>
      </c>
      <c r="C493" s="262"/>
      <c r="D493" s="262"/>
      <c r="E493" s="262" t="s">
        <v>491</v>
      </c>
      <c r="F493" s="262"/>
      <c r="G493" s="263"/>
      <c r="H493" s="264"/>
      <c r="I493" s="265"/>
      <c r="J493" s="265">
        <f>SUM(J494:J499)</f>
        <v>32355.84</v>
      </c>
      <c r="K493" s="266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205"/>
      <c r="AG493" s="204"/>
    </row>
    <row r="494" spans="1:33" ht="15.75" customHeight="1" x14ac:dyDescent="0.2">
      <c r="A494" s="40"/>
      <c r="B494" s="194" t="s">
        <v>559</v>
      </c>
      <c r="C494" s="195" t="s">
        <v>901</v>
      </c>
      <c r="D494" s="194" t="s">
        <v>47</v>
      </c>
      <c r="E494" s="194" t="s">
        <v>902</v>
      </c>
      <c r="F494" s="196" t="s">
        <v>40</v>
      </c>
      <c r="G494" s="198">
        <v>1</v>
      </c>
      <c r="H494" s="199">
        <v>7544.16</v>
      </c>
      <c r="I494" s="267">
        <f t="shared" ref="I494:I499" si="80">ROUND(H494*1.2081,2)</f>
        <v>9114.1</v>
      </c>
      <c r="J494" s="267">
        <f t="shared" ref="J494:J499" si="81">ROUND(G494*I494,2)</f>
        <v>9114.1</v>
      </c>
      <c r="K494" s="268">
        <f>(J494/J600)</f>
        <v>1.6650066929374218E-3</v>
      </c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205"/>
      <c r="AG494" s="204">
        <f t="shared" si="77"/>
        <v>9114.1</v>
      </c>
    </row>
    <row r="495" spans="1:33" ht="15.75" customHeight="1" x14ac:dyDescent="0.2">
      <c r="A495" s="40"/>
      <c r="B495" s="194" t="s">
        <v>560</v>
      </c>
      <c r="C495" s="195">
        <v>70904</v>
      </c>
      <c r="D495" s="194" t="s">
        <v>47</v>
      </c>
      <c r="E495" s="194" t="s">
        <v>1356</v>
      </c>
      <c r="F495" s="196" t="s">
        <v>40</v>
      </c>
      <c r="G495" s="198">
        <v>1</v>
      </c>
      <c r="H495" s="199">
        <v>5912.51</v>
      </c>
      <c r="I495" s="267">
        <f t="shared" si="80"/>
        <v>7142.9</v>
      </c>
      <c r="J495" s="267">
        <f t="shared" si="81"/>
        <v>7142.9</v>
      </c>
      <c r="K495" s="268">
        <f>(J495/J600)</f>
        <v>1.3048985974460131E-3</v>
      </c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205"/>
      <c r="AG495" s="204">
        <f t="shared" si="77"/>
        <v>7142.9</v>
      </c>
    </row>
    <row r="496" spans="1:33" ht="15.75" customHeight="1" x14ac:dyDescent="0.2">
      <c r="A496" s="40"/>
      <c r="B496" s="194" t="s">
        <v>561</v>
      </c>
      <c r="C496" s="195" t="s">
        <v>1167</v>
      </c>
      <c r="D496" s="194" t="s">
        <v>47</v>
      </c>
      <c r="E496" s="194" t="s">
        <v>1220</v>
      </c>
      <c r="F496" s="196" t="s">
        <v>40</v>
      </c>
      <c r="G496" s="198">
        <v>1</v>
      </c>
      <c r="H496" s="199">
        <v>5711.27</v>
      </c>
      <c r="I496" s="267">
        <f t="shared" si="80"/>
        <v>6899.79</v>
      </c>
      <c r="J496" s="267">
        <f t="shared" si="81"/>
        <v>6899.79</v>
      </c>
      <c r="K496" s="268">
        <f>(J496/J600)</f>
        <v>1.2604861181973747E-3</v>
      </c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205"/>
      <c r="AG496" s="204">
        <f t="shared" si="77"/>
        <v>6899.79</v>
      </c>
    </row>
    <row r="497" spans="1:33" ht="15.75" customHeight="1" x14ac:dyDescent="0.2">
      <c r="A497" s="40"/>
      <c r="B497" s="194" t="s">
        <v>1083</v>
      </c>
      <c r="C497" s="195" t="s">
        <v>903</v>
      </c>
      <c r="D497" s="194" t="s">
        <v>47</v>
      </c>
      <c r="E497" s="194" t="s">
        <v>904</v>
      </c>
      <c r="F497" s="196" t="s">
        <v>40</v>
      </c>
      <c r="G497" s="198">
        <v>1</v>
      </c>
      <c r="H497" s="199">
        <v>3751.63</v>
      </c>
      <c r="I497" s="267">
        <f t="shared" si="80"/>
        <v>4532.34</v>
      </c>
      <c r="J497" s="267">
        <f t="shared" si="81"/>
        <v>4532.34</v>
      </c>
      <c r="K497" s="268">
        <f>(J497/J600)</f>
        <v>8.2798920734554081E-4</v>
      </c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205"/>
      <c r="AG497" s="204">
        <f t="shared" si="77"/>
        <v>4532.34</v>
      </c>
    </row>
    <row r="498" spans="1:33" ht="15.75" customHeight="1" x14ac:dyDescent="0.2">
      <c r="A498" s="40"/>
      <c r="B498" s="194" t="s">
        <v>1219</v>
      </c>
      <c r="C498" s="195" t="s">
        <v>1166</v>
      </c>
      <c r="D498" s="194" t="s">
        <v>47</v>
      </c>
      <c r="E498" s="194" t="s">
        <v>1218</v>
      </c>
      <c r="F498" s="196" t="s">
        <v>40</v>
      </c>
      <c r="G498" s="198">
        <v>1</v>
      </c>
      <c r="H498" s="199">
        <v>3423.93</v>
      </c>
      <c r="I498" s="267">
        <f t="shared" si="80"/>
        <v>4136.45</v>
      </c>
      <c r="J498" s="267">
        <f t="shared" si="81"/>
        <v>4136.45</v>
      </c>
      <c r="K498" s="268">
        <f>(J498/J600)</f>
        <v>7.5566615847982768E-4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205"/>
      <c r="AG498" s="204">
        <f t="shared" si="77"/>
        <v>4136.45</v>
      </c>
    </row>
    <row r="499" spans="1:33" ht="15.75" customHeight="1" x14ac:dyDescent="0.2">
      <c r="A499" s="40"/>
      <c r="B499" s="194" t="s">
        <v>1221</v>
      </c>
      <c r="C499" s="195" t="s">
        <v>1084</v>
      </c>
      <c r="D499" s="194" t="s">
        <v>47</v>
      </c>
      <c r="E499" s="194" t="s">
        <v>1085</v>
      </c>
      <c r="F499" s="196" t="s">
        <v>40</v>
      </c>
      <c r="G499" s="198">
        <v>2</v>
      </c>
      <c r="H499" s="199">
        <v>219.46</v>
      </c>
      <c r="I499" s="267">
        <f t="shared" si="80"/>
        <v>265.13</v>
      </c>
      <c r="J499" s="267">
        <f t="shared" si="81"/>
        <v>530.26</v>
      </c>
      <c r="K499" s="268">
        <f>(J499/J600)</f>
        <v>9.687039301708311E-5</v>
      </c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205"/>
      <c r="AG499" s="204">
        <f t="shared" si="77"/>
        <v>530.26</v>
      </c>
    </row>
    <row r="500" spans="1:33" ht="15.75" customHeight="1" x14ac:dyDescent="0.2">
      <c r="A500" s="40"/>
      <c r="B500" s="262">
        <v>18</v>
      </c>
      <c r="C500" s="262"/>
      <c r="D500" s="262"/>
      <c r="E500" s="262" t="s">
        <v>286</v>
      </c>
      <c r="F500" s="262"/>
      <c r="G500" s="263"/>
      <c r="H500" s="264"/>
      <c r="I500" s="265"/>
      <c r="J500" s="265">
        <f>SUM(J501:J525)</f>
        <v>33755.359999999993</v>
      </c>
      <c r="K500" s="266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206">
        <f>J500</f>
        <v>33755.359999999993</v>
      </c>
      <c r="AG500" s="204"/>
    </row>
    <row r="501" spans="1:33" ht="15.75" customHeight="1" x14ac:dyDescent="0.2">
      <c r="A501" s="40"/>
      <c r="B501" s="194" t="s">
        <v>273</v>
      </c>
      <c r="C501" s="195" t="s">
        <v>326</v>
      </c>
      <c r="D501" s="194" t="s">
        <v>36</v>
      </c>
      <c r="E501" s="194" t="s">
        <v>327</v>
      </c>
      <c r="F501" s="196" t="s">
        <v>40</v>
      </c>
      <c r="G501" s="198">
        <v>63</v>
      </c>
      <c r="H501" s="199">
        <v>24.65</v>
      </c>
      <c r="I501" s="267">
        <f t="shared" ref="I501:I538" si="82">ROUND(H501*1.2081,2)</f>
        <v>29.78</v>
      </c>
      <c r="J501" s="267">
        <f t="shared" ref="J501:J525" si="83">ROUND(G501*I501,2)</f>
        <v>1876.14</v>
      </c>
      <c r="K501" s="268">
        <f>(J501/J600)</f>
        <v>3.4274208719320772E-4</v>
      </c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205"/>
      <c r="AG501" s="204">
        <f t="shared" si="77"/>
        <v>1876.14</v>
      </c>
    </row>
    <row r="502" spans="1:33" ht="15.75" customHeight="1" x14ac:dyDescent="0.2">
      <c r="A502" s="51"/>
      <c r="B502" s="194" t="s">
        <v>1651</v>
      </c>
      <c r="C502" s="195" t="s">
        <v>593</v>
      </c>
      <c r="D502" s="194" t="s">
        <v>47</v>
      </c>
      <c r="E502" s="194" t="s">
        <v>594</v>
      </c>
      <c r="F502" s="196" t="s">
        <v>328</v>
      </c>
      <c r="G502" s="198">
        <v>642</v>
      </c>
      <c r="H502" s="199">
        <v>8.76</v>
      </c>
      <c r="I502" s="267">
        <f t="shared" si="82"/>
        <v>10.58</v>
      </c>
      <c r="J502" s="267">
        <f t="shared" si="83"/>
        <v>6792.36</v>
      </c>
      <c r="K502" s="268">
        <f>(J502/J600)</f>
        <v>1.2408603000669759E-3</v>
      </c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205"/>
      <c r="AG502" s="204">
        <f t="shared" si="77"/>
        <v>6792.36</v>
      </c>
    </row>
    <row r="503" spans="1:33" ht="15.75" customHeight="1" x14ac:dyDescent="0.2">
      <c r="A503" s="51"/>
      <c r="B503" s="194" t="s">
        <v>1652</v>
      </c>
      <c r="C503" s="195">
        <v>63120</v>
      </c>
      <c r="D503" s="194" t="s">
        <v>47</v>
      </c>
      <c r="E503" s="194" t="s">
        <v>595</v>
      </c>
      <c r="F503" s="196" t="s">
        <v>40</v>
      </c>
      <c r="G503" s="198">
        <v>88</v>
      </c>
      <c r="H503" s="199">
        <v>9.34</v>
      </c>
      <c r="I503" s="267">
        <f t="shared" si="82"/>
        <v>11.28</v>
      </c>
      <c r="J503" s="267">
        <f t="shared" si="83"/>
        <v>992.64</v>
      </c>
      <c r="K503" s="268">
        <f>(J503/J600)</f>
        <v>1.8134014808674496E-4</v>
      </c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205"/>
      <c r="AG503" s="204">
        <f t="shared" si="77"/>
        <v>992.64</v>
      </c>
    </row>
    <row r="504" spans="1:33" ht="15.75" customHeight="1" x14ac:dyDescent="0.2">
      <c r="A504" s="40"/>
      <c r="B504" s="194" t="s">
        <v>1653</v>
      </c>
      <c r="C504" s="195" t="s">
        <v>596</v>
      </c>
      <c r="D504" s="194" t="s">
        <v>47</v>
      </c>
      <c r="E504" s="194" t="s">
        <v>597</v>
      </c>
      <c r="F504" s="196" t="s">
        <v>40</v>
      </c>
      <c r="G504" s="198">
        <v>296</v>
      </c>
      <c r="H504" s="199">
        <v>1.47</v>
      </c>
      <c r="I504" s="267">
        <f t="shared" si="82"/>
        <v>1.78</v>
      </c>
      <c r="J504" s="267">
        <f t="shared" si="83"/>
        <v>526.88</v>
      </c>
      <c r="K504" s="268">
        <f>(J504/J600)</f>
        <v>9.6252918705617521E-5</v>
      </c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205"/>
      <c r="AG504" s="204">
        <f t="shared" si="77"/>
        <v>526.88</v>
      </c>
    </row>
    <row r="505" spans="1:33" ht="15.75" customHeight="1" x14ac:dyDescent="0.2">
      <c r="A505" s="40"/>
      <c r="B505" s="194" t="s">
        <v>1654</v>
      </c>
      <c r="C505" s="195" t="s">
        <v>598</v>
      </c>
      <c r="D505" s="194" t="s">
        <v>47</v>
      </c>
      <c r="E505" s="194" t="s">
        <v>599</v>
      </c>
      <c r="F505" s="196" t="s">
        <v>40</v>
      </c>
      <c r="G505" s="198">
        <v>88</v>
      </c>
      <c r="H505" s="199">
        <v>5.22</v>
      </c>
      <c r="I505" s="267">
        <f t="shared" si="82"/>
        <v>6.31</v>
      </c>
      <c r="J505" s="267">
        <f t="shared" si="83"/>
        <v>555.28</v>
      </c>
      <c r="K505" s="268">
        <f>(J505/J600)</f>
        <v>1.014411643995887E-4</v>
      </c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205"/>
      <c r="AG505" s="204">
        <f t="shared" si="77"/>
        <v>555.28</v>
      </c>
    </row>
    <row r="506" spans="1:33" ht="15.75" customHeight="1" x14ac:dyDescent="0.2">
      <c r="A506" s="40"/>
      <c r="B506" s="194" t="s">
        <v>1655</v>
      </c>
      <c r="C506" s="195" t="s">
        <v>600</v>
      </c>
      <c r="D506" s="194" t="s">
        <v>47</v>
      </c>
      <c r="E506" s="194" t="s">
        <v>601</v>
      </c>
      <c r="F506" s="196" t="s">
        <v>51</v>
      </c>
      <c r="G506" s="198">
        <v>88</v>
      </c>
      <c r="H506" s="199">
        <v>16.87</v>
      </c>
      <c r="I506" s="267">
        <f t="shared" si="82"/>
        <v>20.38</v>
      </c>
      <c r="J506" s="267">
        <f t="shared" si="83"/>
        <v>1793.44</v>
      </c>
      <c r="K506" s="268">
        <f>(J506/J600)</f>
        <v>3.2763406188012964E-4</v>
      </c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205"/>
      <c r="AG506" s="204">
        <f t="shared" si="77"/>
        <v>1793.44</v>
      </c>
    </row>
    <row r="507" spans="1:33" ht="15.75" customHeight="1" x14ac:dyDescent="0.2">
      <c r="A507" s="40"/>
      <c r="B507" s="194" t="s">
        <v>1656</v>
      </c>
      <c r="C507" s="195">
        <v>61462</v>
      </c>
      <c r="D507" s="194" t="s">
        <v>47</v>
      </c>
      <c r="E507" s="194" t="s">
        <v>602</v>
      </c>
      <c r="F507" s="196" t="s">
        <v>40</v>
      </c>
      <c r="G507" s="198">
        <v>2</v>
      </c>
      <c r="H507" s="199">
        <v>229.04</v>
      </c>
      <c r="I507" s="267">
        <f t="shared" si="82"/>
        <v>276.7</v>
      </c>
      <c r="J507" s="267">
        <f t="shared" si="83"/>
        <v>553.4</v>
      </c>
      <c r="K507" s="268">
        <f>(J507/J600)</f>
        <v>1.0109771714942442E-4</v>
      </c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205"/>
      <c r="AG507" s="204">
        <f t="shared" si="77"/>
        <v>553.4</v>
      </c>
    </row>
    <row r="508" spans="1:33" ht="15.75" customHeight="1" x14ac:dyDescent="0.2">
      <c r="A508" s="40"/>
      <c r="B508" s="194" t="s">
        <v>1657</v>
      </c>
      <c r="C508" s="195" t="s">
        <v>1165</v>
      </c>
      <c r="D508" s="194" t="s">
        <v>47</v>
      </c>
      <c r="E508" s="194" t="s">
        <v>1209</v>
      </c>
      <c r="F508" s="196" t="s">
        <v>40</v>
      </c>
      <c r="G508" s="198">
        <v>1</v>
      </c>
      <c r="H508" s="199">
        <v>111.23</v>
      </c>
      <c r="I508" s="267">
        <f t="shared" si="82"/>
        <v>134.38</v>
      </c>
      <c r="J508" s="267">
        <f t="shared" si="83"/>
        <v>134.38</v>
      </c>
      <c r="K508" s="268">
        <f>(J508/J600)</f>
        <v>2.4549170998445345E-5</v>
      </c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205"/>
      <c r="AG508" s="204">
        <f t="shared" si="77"/>
        <v>134.38</v>
      </c>
    </row>
    <row r="509" spans="1:33" ht="15.75" customHeight="1" x14ac:dyDescent="0.2">
      <c r="A509" s="40"/>
      <c r="B509" s="194" t="s">
        <v>1658</v>
      </c>
      <c r="C509" s="195" t="s">
        <v>1266</v>
      </c>
      <c r="D509" s="194" t="s">
        <v>47</v>
      </c>
      <c r="E509" s="194" t="s">
        <v>1324</v>
      </c>
      <c r="F509" s="196" t="s">
        <v>40</v>
      </c>
      <c r="G509" s="198">
        <v>1</v>
      </c>
      <c r="H509" s="199">
        <v>316.73</v>
      </c>
      <c r="I509" s="267">
        <f t="shared" si="82"/>
        <v>382.64</v>
      </c>
      <c r="J509" s="267">
        <f t="shared" si="83"/>
        <v>382.64</v>
      </c>
      <c r="K509" s="268">
        <f>(J509/J600)</f>
        <v>6.9902476490885007E-5</v>
      </c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205"/>
      <c r="AG509" s="204">
        <f t="shared" si="77"/>
        <v>382.64</v>
      </c>
    </row>
    <row r="510" spans="1:33" ht="15.75" customHeight="1" x14ac:dyDescent="0.2">
      <c r="A510" s="40"/>
      <c r="B510" s="194" t="s">
        <v>1659</v>
      </c>
      <c r="C510" s="195" t="s">
        <v>287</v>
      </c>
      <c r="D510" s="194" t="s">
        <v>36</v>
      </c>
      <c r="E510" s="194" t="s">
        <v>288</v>
      </c>
      <c r="F510" s="196" t="s">
        <v>40</v>
      </c>
      <c r="G510" s="198">
        <v>47</v>
      </c>
      <c r="H510" s="199">
        <v>52.22</v>
      </c>
      <c r="I510" s="267">
        <f t="shared" si="82"/>
        <v>63.09</v>
      </c>
      <c r="J510" s="267">
        <f t="shared" si="83"/>
        <v>2965.23</v>
      </c>
      <c r="K510" s="268">
        <f>(J510/J600)</f>
        <v>5.4170217532162595E-4</v>
      </c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205"/>
      <c r="AG510" s="204">
        <f t="shared" si="77"/>
        <v>2965.23</v>
      </c>
    </row>
    <row r="511" spans="1:33" ht="15.75" customHeight="1" x14ac:dyDescent="0.2">
      <c r="A511" s="40"/>
      <c r="B511" s="194" t="s">
        <v>1660</v>
      </c>
      <c r="C511" s="195" t="s">
        <v>1095</v>
      </c>
      <c r="D511" s="194" t="s">
        <v>47</v>
      </c>
      <c r="E511" s="194" t="s">
        <v>1143</v>
      </c>
      <c r="F511" s="196" t="s">
        <v>40</v>
      </c>
      <c r="G511" s="198">
        <v>3</v>
      </c>
      <c r="H511" s="199">
        <v>14.51</v>
      </c>
      <c r="I511" s="267">
        <f t="shared" si="82"/>
        <v>17.53</v>
      </c>
      <c r="J511" s="267">
        <f t="shared" si="83"/>
        <v>52.59</v>
      </c>
      <c r="K511" s="268">
        <f>(J511/J600)</f>
        <v>9.6073887692234023E-6</v>
      </c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205"/>
      <c r="AG511" s="204">
        <f t="shared" si="77"/>
        <v>52.59</v>
      </c>
    </row>
    <row r="512" spans="1:33" ht="15.75" customHeight="1" x14ac:dyDescent="0.2">
      <c r="A512" s="40"/>
      <c r="B512" s="194" t="s">
        <v>1661</v>
      </c>
      <c r="C512" s="195" t="s">
        <v>615</v>
      </c>
      <c r="D512" s="194" t="s">
        <v>47</v>
      </c>
      <c r="E512" s="194" t="s">
        <v>616</v>
      </c>
      <c r="F512" s="196" t="s">
        <v>40</v>
      </c>
      <c r="G512" s="198">
        <v>40</v>
      </c>
      <c r="H512" s="199">
        <v>12.89</v>
      </c>
      <c r="I512" s="267">
        <f t="shared" si="82"/>
        <v>15.57</v>
      </c>
      <c r="J512" s="267">
        <f t="shared" si="83"/>
        <v>622.79999999999995</v>
      </c>
      <c r="K512" s="268">
        <f>(J512/J600)</f>
        <v>1.1377603585229766E-4</v>
      </c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205"/>
      <c r="AG512" s="204">
        <f t="shared" si="77"/>
        <v>622.79999999999995</v>
      </c>
    </row>
    <row r="513" spans="1:33" ht="15.75" customHeight="1" x14ac:dyDescent="0.2">
      <c r="A513" s="40" t="s">
        <v>1787</v>
      </c>
      <c r="B513" s="194" t="s">
        <v>1662</v>
      </c>
      <c r="C513" s="195" t="s">
        <v>1273</v>
      </c>
      <c r="D513" s="194" t="s">
        <v>140</v>
      </c>
      <c r="E513" s="194" t="s">
        <v>1357</v>
      </c>
      <c r="F513" s="196" t="s">
        <v>162</v>
      </c>
      <c r="G513" s="198">
        <v>7</v>
      </c>
      <c r="H513" s="199">
        <v>22.87</v>
      </c>
      <c r="I513" s="267">
        <f t="shared" si="82"/>
        <v>27.63</v>
      </c>
      <c r="J513" s="267">
        <f t="shared" si="83"/>
        <v>193.41</v>
      </c>
      <c r="K513" s="268">
        <f>(J513/J600)</f>
        <v>3.5333049284188969E-5</v>
      </c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205"/>
      <c r="AG513" s="204">
        <f t="shared" si="77"/>
        <v>193.41</v>
      </c>
    </row>
    <row r="514" spans="1:33" ht="15.75" customHeight="1" x14ac:dyDescent="0.2">
      <c r="A514" s="40" t="s">
        <v>1787</v>
      </c>
      <c r="B514" s="194" t="s">
        <v>1663</v>
      </c>
      <c r="C514" s="195" t="s">
        <v>1274</v>
      </c>
      <c r="D514" s="194" t="s">
        <v>140</v>
      </c>
      <c r="E514" s="194" t="s">
        <v>1358</v>
      </c>
      <c r="F514" s="196" t="s">
        <v>232</v>
      </c>
      <c r="G514" s="198">
        <v>89.8</v>
      </c>
      <c r="H514" s="199">
        <v>31.26</v>
      </c>
      <c r="I514" s="267">
        <f t="shared" si="82"/>
        <v>37.770000000000003</v>
      </c>
      <c r="J514" s="267">
        <f t="shared" si="83"/>
        <v>3391.75</v>
      </c>
      <c r="K514" s="268">
        <f>(J514/J600)</f>
        <v>6.196208567791115E-4</v>
      </c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205"/>
      <c r="AG514" s="204">
        <f t="shared" si="77"/>
        <v>3391.75</v>
      </c>
    </row>
    <row r="515" spans="1:33" ht="15.75" customHeight="1" x14ac:dyDescent="0.2">
      <c r="A515" s="40" t="s">
        <v>1787</v>
      </c>
      <c r="B515" s="194" t="s">
        <v>1664</v>
      </c>
      <c r="C515" s="195" t="s">
        <v>1275</v>
      </c>
      <c r="D515" s="194" t="s">
        <v>140</v>
      </c>
      <c r="E515" s="194" t="s">
        <v>1359</v>
      </c>
      <c r="F515" s="196" t="s">
        <v>162</v>
      </c>
      <c r="G515" s="198">
        <v>88</v>
      </c>
      <c r="H515" s="199">
        <v>14.53</v>
      </c>
      <c r="I515" s="267">
        <f t="shared" si="82"/>
        <v>17.55</v>
      </c>
      <c r="J515" s="267">
        <f t="shared" si="83"/>
        <v>1544.4</v>
      </c>
      <c r="K515" s="268">
        <f>(J515/J600)</f>
        <v>2.8213826231581331E-4</v>
      </c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205"/>
      <c r="AG515" s="204">
        <f t="shared" si="77"/>
        <v>1544.4</v>
      </c>
    </row>
    <row r="516" spans="1:33" ht="15.75" customHeight="1" x14ac:dyDescent="0.2">
      <c r="A516" s="40" t="s">
        <v>1787</v>
      </c>
      <c r="B516" s="194" t="s">
        <v>1665</v>
      </c>
      <c r="C516" s="195" t="s">
        <v>1276</v>
      </c>
      <c r="D516" s="194" t="s">
        <v>140</v>
      </c>
      <c r="E516" s="194" t="s">
        <v>1360</v>
      </c>
      <c r="F516" s="196" t="s">
        <v>162</v>
      </c>
      <c r="G516" s="198">
        <v>2</v>
      </c>
      <c r="H516" s="199">
        <v>35.17</v>
      </c>
      <c r="I516" s="267">
        <f t="shared" si="82"/>
        <v>42.49</v>
      </c>
      <c r="J516" s="267">
        <f t="shared" si="83"/>
        <v>84.98</v>
      </c>
      <c r="K516" s="268">
        <f>(J516/J600)</f>
        <v>1.5524546446256031E-5</v>
      </c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205"/>
      <c r="AG516" s="204">
        <f t="shared" si="77"/>
        <v>84.98</v>
      </c>
    </row>
    <row r="517" spans="1:33" ht="15.75" customHeight="1" x14ac:dyDescent="0.2">
      <c r="A517" s="40"/>
      <c r="B517" s="194" t="s">
        <v>1666</v>
      </c>
      <c r="C517" s="195" t="s">
        <v>1168</v>
      </c>
      <c r="D517" s="194" t="s">
        <v>47</v>
      </c>
      <c r="E517" s="194" t="s">
        <v>1222</v>
      </c>
      <c r="F517" s="196" t="s">
        <v>40</v>
      </c>
      <c r="G517" s="198">
        <v>68</v>
      </c>
      <c r="H517" s="199">
        <v>9.2799999999999994</v>
      </c>
      <c r="I517" s="267">
        <f t="shared" si="82"/>
        <v>11.21</v>
      </c>
      <c r="J517" s="267">
        <f t="shared" si="83"/>
        <v>762.28</v>
      </c>
      <c r="K517" s="268">
        <f>(J517/J600)</f>
        <v>1.3925689885916742E-4</v>
      </c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205"/>
      <c r="AG517" s="204">
        <f t="shared" si="77"/>
        <v>762.28</v>
      </c>
    </row>
    <row r="518" spans="1:33" ht="15.75" customHeight="1" x14ac:dyDescent="0.2">
      <c r="A518" s="40"/>
      <c r="B518" s="194" t="s">
        <v>1667</v>
      </c>
      <c r="C518" s="195" t="s">
        <v>1099</v>
      </c>
      <c r="D518" s="194" t="s">
        <v>47</v>
      </c>
      <c r="E518" s="194" t="s">
        <v>1148</v>
      </c>
      <c r="F518" s="196" t="s">
        <v>40</v>
      </c>
      <c r="G518" s="198">
        <v>6</v>
      </c>
      <c r="H518" s="199">
        <v>11.05</v>
      </c>
      <c r="I518" s="267">
        <f t="shared" si="82"/>
        <v>13.35</v>
      </c>
      <c r="J518" s="267">
        <f t="shared" si="83"/>
        <v>80.099999999999994</v>
      </c>
      <c r="K518" s="268">
        <f>(J518/J600)</f>
        <v>1.463304507348915E-5</v>
      </c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205"/>
      <c r="AG518" s="204">
        <f t="shared" si="77"/>
        <v>80.099999999999994</v>
      </c>
    </row>
    <row r="519" spans="1:33" ht="15.75" customHeight="1" x14ac:dyDescent="0.2">
      <c r="A519" s="40" t="s">
        <v>1787</v>
      </c>
      <c r="B519" s="194" t="s">
        <v>1668</v>
      </c>
      <c r="C519" s="195" t="s">
        <v>1277</v>
      </c>
      <c r="D519" s="194" t="s">
        <v>140</v>
      </c>
      <c r="E519" s="194" t="s">
        <v>1361</v>
      </c>
      <c r="F519" s="196" t="s">
        <v>162</v>
      </c>
      <c r="G519" s="198">
        <v>2</v>
      </c>
      <c r="H519" s="199">
        <v>16.71</v>
      </c>
      <c r="I519" s="267">
        <f t="shared" si="82"/>
        <v>20.190000000000001</v>
      </c>
      <c r="J519" s="267">
        <f t="shared" si="83"/>
        <v>40.380000000000003</v>
      </c>
      <c r="K519" s="268">
        <f>(J519/J600)</f>
        <v>7.3768084902308609E-6</v>
      </c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205"/>
      <c r="AG519" s="204">
        <f t="shared" si="77"/>
        <v>40.380000000000003</v>
      </c>
    </row>
    <row r="520" spans="1:33" ht="15.75" customHeight="1" x14ac:dyDescent="0.2">
      <c r="A520" s="40" t="s">
        <v>1787</v>
      </c>
      <c r="B520" s="194" t="s">
        <v>1669</v>
      </c>
      <c r="C520" s="195" t="s">
        <v>1100</v>
      </c>
      <c r="D520" s="194" t="s">
        <v>140</v>
      </c>
      <c r="E520" s="194" t="s">
        <v>1149</v>
      </c>
      <c r="F520" s="196" t="s">
        <v>162</v>
      </c>
      <c r="G520" s="198">
        <v>1</v>
      </c>
      <c r="H520" s="199">
        <v>23.57</v>
      </c>
      <c r="I520" s="267">
        <f t="shared" si="82"/>
        <v>28.47</v>
      </c>
      <c r="J520" s="267">
        <f t="shared" si="83"/>
        <v>28.47</v>
      </c>
      <c r="K520" s="268">
        <f>(J520/J600)</f>
        <v>5.2010336234985784E-6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205"/>
      <c r="AG520" s="204">
        <f t="shared" si="77"/>
        <v>28.47</v>
      </c>
    </row>
    <row r="521" spans="1:33" ht="15.75" customHeight="1" x14ac:dyDescent="0.2">
      <c r="A521" s="40"/>
      <c r="B521" s="194" t="s">
        <v>1670</v>
      </c>
      <c r="C521" s="195" t="s">
        <v>617</v>
      </c>
      <c r="D521" s="194" t="s">
        <v>36</v>
      </c>
      <c r="E521" s="194" t="s">
        <v>618</v>
      </c>
      <c r="F521" s="196" t="s">
        <v>51</v>
      </c>
      <c r="G521" s="198">
        <v>171.9</v>
      </c>
      <c r="H521" s="199">
        <v>28.24</v>
      </c>
      <c r="I521" s="267">
        <f t="shared" si="82"/>
        <v>34.119999999999997</v>
      </c>
      <c r="J521" s="267">
        <f t="shared" si="83"/>
        <v>5865.23</v>
      </c>
      <c r="K521" s="268">
        <f>(J521/J600)</f>
        <v>1.0714878271707961E-3</v>
      </c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205"/>
      <c r="AG521" s="204">
        <f t="shared" si="77"/>
        <v>5865.23</v>
      </c>
    </row>
    <row r="522" spans="1:33" ht="15.75" customHeight="1" x14ac:dyDescent="0.2">
      <c r="A522" s="40"/>
      <c r="B522" s="194" t="s">
        <v>1671</v>
      </c>
      <c r="C522" s="195" t="s">
        <v>619</v>
      </c>
      <c r="D522" s="194" t="s">
        <v>36</v>
      </c>
      <c r="E522" s="194" t="s">
        <v>620</v>
      </c>
      <c r="F522" s="196" t="s">
        <v>51</v>
      </c>
      <c r="G522" s="198">
        <v>92.6</v>
      </c>
      <c r="H522" s="199">
        <v>23.53</v>
      </c>
      <c r="I522" s="267">
        <f t="shared" si="82"/>
        <v>28.43</v>
      </c>
      <c r="J522" s="267">
        <f t="shared" si="83"/>
        <v>2632.62</v>
      </c>
      <c r="K522" s="268">
        <f>(J522/J600)</f>
        <v>4.8093941474867675E-4</v>
      </c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205"/>
      <c r="AG522" s="204">
        <f t="shared" si="77"/>
        <v>2632.62</v>
      </c>
    </row>
    <row r="523" spans="1:33" ht="15.75" customHeight="1" x14ac:dyDescent="0.2">
      <c r="A523" s="40"/>
      <c r="B523" s="194" t="s">
        <v>1672</v>
      </c>
      <c r="C523" s="195" t="s">
        <v>623</v>
      </c>
      <c r="D523" s="194" t="s">
        <v>36</v>
      </c>
      <c r="E523" s="194" t="s">
        <v>624</v>
      </c>
      <c r="F523" s="196" t="s">
        <v>51</v>
      </c>
      <c r="G523" s="198">
        <v>32.9</v>
      </c>
      <c r="H523" s="199">
        <v>21.78</v>
      </c>
      <c r="I523" s="267">
        <f t="shared" si="82"/>
        <v>26.31</v>
      </c>
      <c r="J523" s="267">
        <f t="shared" si="83"/>
        <v>865.6</v>
      </c>
      <c r="K523" s="268">
        <f>(J523/J600)</f>
        <v>1.5813188284160063E-4</v>
      </c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205"/>
      <c r="AG523" s="204">
        <f t="shared" si="77"/>
        <v>865.6</v>
      </c>
    </row>
    <row r="524" spans="1:33" ht="15.75" customHeight="1" x14ac:dyDescent="0.2">
      <c r="A524" s="40"/>
      <c r="B524" s="194" t="s">
        <v>1673</v>
      </c>
      <c r="C524" s="195" t="s">
        <v>625</v>
      </c>
      <c r="D524" s="194" t="s">
        <v>36</v>
      </c>
      <c r="E524" s="194" t="s">
        <v>626</v>
      </c>
      <c r="F524" s="196" t="s">
        <v>51</v>
      </c>
      <c r="G524" s="198">
        <v>16.600000000000001</v>
      </c>
      <c r="H524" s="199">
        <v>28.19</v>
      </c>
      <c r="I524" s="267">
        <f t="shared" si="82"/>
        <v>34.06</v>
      </c>
      <c r="J524" s="267">
        <f t="shared" si="83"/>
        <v>565.4</v>
      </c>
      <c r="K524" s="268">
        <f>(J524/J600)</f>
        <v>1.0328993363983478E-4</v>
      </c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205"/>
      <c r="AG524" s="204">
        <f t="shared" si="77"/>
        <v>565.4</v>
      </c>
    </row>
    <row r="525" spans="1:33" ht="15.75" customHeight="1" x14ac:dyDescent="0.2">
      <c r="A525" s="40" t="s">
        <v>1787</v>
      </c>
      <c r="B525" s="194" t="s">
        <v>1674</v>
      </c>
      <c r="C525" s="195" t="s">
        <v>641</v>
      </c>
      <c r="D525" s="194" t="s">
        <v>1469</v>
      </c>
      <c r="E525" s="194" t="s">
        <v>674</v>
      </c>
      <c r="F525" s="196" t="s">
        <v>384</v>
      </c>
      <c r="G525" s="198">
        <v>16</v>
      </c>
      <c r="H525" s="199">
        <v>23.43</v>
      </c>
      <c r="I525" s="267">
        <f t="shared" si="82"/>
        <v>28.31</v>
      </c>
      <c r="J525" s="267">
        <f t="shared" si="83"/>
        <v>452.96</v>
      </c>
      <c r="K525" s="268">
        <f>(J525/J600)</f>
        <v>8.2748865124689702E-5</v>
      </c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205"/>
      <c r="AG525" s="204">
        <f t="shared" si="77"/>
        <v>452.96</v>
      </c>
    </row>
    <row r="526" spans="1:33" ht="15.75" customHeight="1" x14ac:dyDescent="0.2">
      <c r="A526" s="40"/>
      <c r="B526" s="262">
        <v>19</v>
      </c>
      <c r="C526" s="262"/>
      <c r="D526" s="262"/>
      <c r="E526" s="262" t="s">
        <v>289</v>
      </c>
      <c r="F526" s="262"/>
      <c r="G526" s="263"/>
      <c r="H526" s="264"/>
      <c r="I526" s="265"/>
      <c r="J526" s="265">
        <f>SUM(J527:J538)</f>
        <v>31670.780000000002</v>
      </c>
      <c r="K526" s="266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206">
        <f>J526</f>
        <v>31670.780000000002</v>
      </c>
      <c r="AG526" s="204"/>
    </row>
    <row r="527" spans="1:33" ht="15" customHeight="1" x14ac:dyDescent="0.2">
      <c r="B527" s="194" t="s">
        <v>276</v>
      </c>
      <c r="C527" s="195" t="s">
        <v>290</v>
      </c>
      <c r="D527" s="194" t="s">
        <v>36</v>
      </c>
      <c r="E527" s="194" t="s">
        <v>291</v>
      </c>
      <c r="F527" s="196" t="s">
        <v>51</v>
      </c>
      <c r="G527" s="198">
        <v>130</v>
      </c>
      <c r="H527" s="199">
        <v>71.900000000000006</v>
      </c>
      <c r="I527" s="267">
        <f t="shared" si="82"/>
        <v>86.86</v>
      </c>
      <c r="J527" s="267">
        <f t="shared" ref="J527:J538" si="84">ROUND(G527*I527,2)</f>
        <v>11291.8</v>
      </c>
      <c r="K527" s="268">
        <f>(J527/J600)</f>
        <v>2.0628391805346414E-3</v>
      </c>
      <c r="AF527" s="205"/>
      <c r="AG527" s="204">
        <f t="shared" si="77"/>
        <v>11291.8</v>
      </c>
    </row>
    <row r="528" spans="1:33" ht="15" customHeight="1" x14ac:dyDescent="0.2">
      <c r="B528" s="194" t="s">
        <v>277</v>
      </c>
      <c r="C528" s="195" t="s">
        <v>292</v>
      </c>
      <c r="D528" s="194" t="s">
        <v>36</v>
      </c>
      <c r="E528" s="194" t="s">
        <v>293</v>
      </c>
      <c r="F528" s="196" t="s">
        <v>40</v>
      </c>
      <c r="G528" s="198">
        <v>20</v>
      </c>
      <c r="H528" s="199">
        <v>30.3</v>
      </c>
      <c r="I528" s="267">
        <f t="shared" si="82"/>
        <v>36.61</v>
      </c>
      <c r="J528" s="267">
        <f t="shared" si="84"/>
        <v>732.2</v>
      </c>
      <c r="K528" s="268">
        <f>(J528/J600)</f>
        <v>1.337617428565388E-4</v>
      </c>
      <c r="AF528" s="205"/>
      <c r="AG528" s="204">
        <f t="shared" si="77"/>
        <v>732.2</v>
      </c>
    </row>
    <row r="529" spans="1:33" ht="15" customHeight="1" x14ac:dyDescent="0.2">
      <c r="B529" s="194" t="s">
        <v>905</v>
      </c>
      <c r="C529" s="195" t="s">
        <v>296</v>
      </c>
      <c r="D529" s="194" t="s">
        <v>36</v>
      </c>
      <c r="E529" s="194" t="s">
        <v>297</v>
      </c>
      <c r="F529" s="196" t="s">
        <v>40</v>
      </c>
      <c r="G529" s="198">
        <v>80</v>
      </c>
      <c r="H529" s="199">
        <v>22.47</v>
      </c>
      <c r="I529" s="267">
        <f t="shared" si="82"/>
        <v>27.15</v>
      </c>
      <c r="J529" s="267">
        <f t="shared" si="84"/>
        <v>2172</v>
      </c>
      <c r="K529" s="268">
        <f>(J529/J600)</f>
        <v>3.9679118476427513E-4</v>
      </c>
      <c r="AF529" s="205"/>
      <c r="AG529" s="204">
        <f t="shared" si="77"/>
        <v>2172</v>
      </c>
    </row>
    <row r="530" spans="1:33" ht="15" customHeight="1" x14ac:dyDescent="0.2">
      <c r="B530" s="194" t="s">
        <v>906</v>
      </c>
      <c r="C530" s="195" t="s">
        <v>294</v>
      </c>
      <c r="D530" s="194" t="s">
        <v>36</v>
      </c>
      <c r="E530" s="194" t="s">
        <v>295</v>
      </c>
      <c r="F530" s="196" t="s">
        <v>40</v>
      </c>
      <c r="G530" s="198">
        <v>15</v>
      </c>
      <c r="H530" s="199">
        <v>14.73</v>
      </c>
      <c r="I530" s="267">
        <f t="shared" si="82"/>
        <v>17.8</v>
      </c>
      <c r="J530" s="267">
        <f t="shared" si="84"/>
        <v>267</v>
      </c>
      <c r="K530" s="268">
        <f>(J530/J600)</f>
        <v>4.8776816911630506E-5</v>
      </c>
      <c r="AF530" s="205"/>
      <c r="AG530" s="204">
        <f t="shared" si="77"/>
        <v>267</v>
      </c>
    </row>
    <row r="531" spans="1:33" ht="15" customHeight="1" x14ac:dyDescent="0.2">
      <c r="B531" s="194" t="s">
        <v>907</v>
      </c>
      <c r="C531" s="195" t="s">
        <v>1460</v>
      </c>
      <c r="D531" s="194" t="s">
        <v>36</v>
      </c>
      <c r="E531" s="194" t="s">
        <v>1461</v>
      </c>
      <c r="F531" s="196" t="s">
        <v>40</v>
      </c>
      <c r="G531" s="198">
        <v>6</v>
      </c>
      <c r="H531" s="199">
        <v>23.1</v>
      </c>
      <c r="I531" s="267">
        <f t="shared" si="82"/>
        <v>27.91</v>
      </c>
      <c r="J531" s="267">
        <f t="shared" si="84"/>
        <v>167.46</v>
      </c>
      <c r="K531" s="268">
        <f>(J531/J600)</f>
        <v>3.0592381123676572E-5</v>
      </c>
      <c r="AF531" s="205"/>
      <c r="AG531" s="204">
        <f t="shared" si="77"/>
        <v>167.46</v>
      </c>
    </row>
    <row r="532" spans="1:33" ht="15" customHeight="1" x14ac:dyDescent="0.2">
      <c r="B532" s="194" t="s">
        <v>908</v>
      </c>
      <c r="C532" s="195" t="s">
        <v>1462</v>
      </c>
      <c r="D532" s="194" t="s">
        <v>36</v>
      </c>
      <c r="E532" s="194" t="s">
        <v>1463</v>
      </c>
      <c r="F532" s="196" t="s">
        <v>40</v>
      </c>
      <c r="G532" s="198">
        <v>2</v>
      </c>
      <c r="H532" s="199">
        <v>37.92</v>
      </c>
      <c r="I532" s="267">
        <f t="shared" si="82"/>
        <v>45.81</v>
      </c>
      <c r="J532" s="267">
        <f t="shared" si="84"/>
        <v>91.62</v>
      </c>
      <c r="K532" s="268">
        <f>(J532/J600)</f>
        <v>1.6737572904283098E-5</v>
      </c>
      <c r="AF532" s="205"/>
      <c r="AG532" s="204">
        <f t="shared" si="77"/>
        <v>91.62</v>
      </c>
    </row>
    <row r="533" spans="1:33" ht="15" customHeight="1" x14ac:dyDescent="0.2">
      <c r="A533" s="294" t="s">
        <v>1787</v>
      </c>
      <c r="B533" s="194" t="s">
        <v>909</v>
      </c>
      <c r="C533" s="195" t="s">
        <v>1384</v>
      </c>
      <c r="D533" s="194" t="s">
        <v>140</v>
      </c>
      <c r="E533" s="194" t="s">
        <v>1464</v>
      </c>
      <c r="F533" s="196" t="s">
        <v>162</v>
      </c>
      <c r="G533" s="198">
        <v>1</v>
      </c>
      <c r="H533" s="199">
        <v>131.36000000000001</v>
      </c>
      <c r="I533" s="267">
        <f t="shared" si="82"/>
        <v>158.69999999999999</v>
      </c>
      <c r="J533" s="267">
        <f t="shared" si="84"/>
        <v>158.69999999999999</v>
      </c>
      <c r="K533" s="268">
        <f>(J533/J600)</f>
        <v>2.8992063085677005E-5</v>
      </c>
      <c r="AF533" s="205"/>
      <c r="AG533" s="204">
        <f t="shared" si="77"/>
        <v>158.69999999999999</v>
      </c>
    </row>
    <row r="534" spans="1:33" ht="15" customHeight="1" x14ac:dyDescent="0.2">
      <c r="B534" s="194" t="s">
        <v>910</v>
      </c>
      <c r="C534" s="195" t="s">
        <v>1169</v>
      </c>
      <c r="D534" s="194" t="s">
        <v>465</v>
      </c>
      <c r="E534" s="194" t="s">
        <v>1223</v>
      </c>
      <c r="F534" s="196" t="s">
        <v>40</v>
      </c>
      <c r="G534" s="198">
        <v>2</v>
      </c>
      <c r="H534" s="199">
        <v>594.29</v>
      </c>
      <c r="I534" s="267">
        <f t="shared" si="82"/>
        <v>717.96</v>
      </c>
      <c r="J534" s="267">
        <f t="shared" si="84"/>
        <v>1435.92</v>
      </c>
      <c r="K534" s="268">
        <f>(J534/J600)</f>
        <v>2.6232062524250368E-4</v>
      </c>
      <c r="AF534" s="205"/>
      <c r="AG534" s="204">
        <f t="shared" si="77"/>
        <v>1435.92</v>
      </c>
    </row>
    <row r="535" spans="1:33" ht="15" customHeight="1" x14ac:dyDescent="0.2">
      <c r="A535" s="294" t="s">
        <v>1787</v>
      </c>
      <c r="B535" s="194" t="s">
        <v>1225</v>
      </c>
      <c r="C535" s="195" t="s">
        <v>1170</v>
      </c>
      <c r="D535" s="194" t="s">
        <v>140</v>
      </c>
      <c r="E535" s="194" t="s">
        <v>1224</v>
      </c>
      <c r="F535" s="196" t="s">
        <v>162</v>
      </c>
      <c r="G535" s="198">
        <v>8</v>
      </c>
      <c r="H535" s="199">
        <v>1136.7</v>
      </c>
      <c r="I535" s="267">
        <f t="shared" si="82"/>
        <v>1373.25</v>
      </c>
      <c r="J535" s="267">
        <f t="shared" si="84"/>
        <v>10986</v>
      </c>
      <c r="K535" s="268">
        <f>(J535/J600)</f>
        <v>2.0069741969706845E-3</v>
      </c>
      <c r="AF535" s="205"/>
      <c r="AG535" s="204">
        <f t="shared" si="77"/>
        <v>10986</v>
      </c>
    </row>
    <row r="536" spans="1:33" ht="15" customHeight="1" x14ac:dyDescent="0.2">
      <c r="B536" s="194" t="s">
        <v>1465</v>
      </c>
      <c r="C536" s="195" t="s">
        <v>1086</v>
      </c>
      <c r="D536" s="194" t="s">
        <v>94</v>
      </c>
      <c r="E536" s="194" t="s">
        <v>1087</v>
      </c>
      <c r="F536" s="196" t="s">
        <v>40</v>
      </c>
      <c r="G536" s="198">
        <v>5</v>
      </c>
      <c r="H536" s="199">
        <f>CPUS!L181</f>
        <v>106.89</v>
      </c>
      <c r="I536" s="267">
        <f t="shared" si="82"/>
        <v>129.13</v>
      </c>
      <c r="J536" s="267">
        <f t="shared" si="84"/>
        <v>645.65</v>
      </c>
      <c r="K536" s="268">
        <f>(J536/J600)</f>
        <v>1.1795038141945405E-4</v>
      </c>
      <c r="AF536" s="205"/>
      <c r="AG536" s="204">
        <f t="shared" ref="AG536:AG586" si="85">J536</f>
        <v>645.65</v>
      </c>
    </row>
    <row r="537" spans="1:33" ht="15" customHeight="1" x14ac:dyDescent="0.2">
      <c r="A537" s="294" t="s">
        <v>1787</v>
      </c>
      <c r="B537" s="194" t="s">
        <v>1466</v>
      </c>
      <c r="C537" s="195" t="s">
        <v>911</v>
      </c>
      <c r="D537" s="194" t="s">
        <v>140</v>
      </c>
      <c r="E537" s="194" t="s">
        <v>912</v>
      </c>
      <c r="F537" s="196" t="s">
        <v>162</v>
      </c>
      <c r="G537" s="198">
        <v>2</v>
      </c>
      <c r="H537" s="199">
        <v>1309.97</v>
      </c>
      <c r="I537" s="267">
        <f t="shared" si="82"/>
        <v>1582.57</v>
      </c>
      <c r="J537" s="267">
        <f t="shared" si="84"/>
        <v>3165.14</v>
      </c>
      <c r="K537" s="268">
        <f>(J537/J600)</f>
        <v>5.7822267520478714E-4</v>
      </c>
      <c r="AF537" s="205"/>
      <c r="AG537" s="204">
        <f t="shared" si="85"/>
        <v>3165.14</v>
      </c>
    </row>
    <row r="538" spans="1:33" ht="15" customHeight="1" x14ac:dyDescent="0.2">
      <c r="B538" s="194" t="s">
        <v>1467</v>
      </c>
      <c r="C538" s="195" t="s">
        <v>643</v>
      </c>
      <c r="D538" s="194" t="s">
        <v>36</v>
      </c>
      <c r="E538" s="194" t="s">
        <v>644</v>
      </c>
      <c r="F538" s="196" t="s">
        <v>51</v>
      </c>
      <c r="G538" s="198">
        <v>23</v>
      </c>
      <c r="H538" s="199">
        <v>20.059999999999999</v>
      </c>
      <c r="I538" s="267">
        <f t="shared" si="82"/>
        <v>24.23</v>
      </c>
      <c r="J538" s="267">
        <f t="shared" si="84"/>
        <v>557.29</v>
      </c>
      <c r="K538" s="268">
        <f>(J538/J600)</f>
        <v>1.0180836066173244E-4</v>
      </c>
      <c r="AF538" s="205"/>
      <c r="AG538" s="204">
        <f t="shared" si="85"/>
        <v>557.29</v>
      </c>
    </row>
    <row r="539" spans="1:33" ht="15" customHeight="1" x14ac:dyDescent="0.2">
      <c r="B539" s="262">
        <v>20</v>
      </c>
      <c r="C539" s="262"/>
      <c r="D539" s="262"/>
      <c r="E539" s="262" t="s">
        <v>645</v>
      </c>
      <c r="F539" s="262"/>
      <c r="G539" s="263"/>
      <c r="H539" s="264"/>
      <c r="I539" s="265"/>
      <c r="J539" s="265">
        <f>SUM(J540,J543,J545)</f>
        <v>11392.52</v>
      </c>
      <c r="K539" s="266"/>
      <c r="AF539" s="206">
        <f>J539</f>
        <v>11392.52</v>
      </c>
      <c r="AG539" s="204"/>
    </row>
    <row r="540" spans="1:33" ht="15" customHeight="1" x14ac:dyDescent="0.2">
      <c r="B540" s="262" t="s">
        <v>278</v>
      </c>
      <c r="C540" s="262"/>
      <c r="D540" s="262"/>
      <c r="E540" s="262" t="s">
        <v>675</v>
      </c>
      <c r="F540" s="262"/>
      <c r="G540" s="263"/>
      <c r="H540" s="264"/>
      <c r="I540" s="265"/>
      <c r="J540" s="265">
        <f>SUM(J541:J542)</f>
        <v>8829.07</v>
      </c>
      <c r="K540" s="266"/>
      <c r="AF540" s="205"/>
      <c r="AG540" s="204"/>
    </row>
    <row r="541" spans="1:33" ht="15" customHeight="1" x14ac:dyDescent="0.2">
      <c r="B541" s="194" t="s">
        <v>1044</v>
      </c>
      <c r="C541" s="195" t="s">
        <v>646</v>
      </c>
      <c r="D541" s="194" t="s">
        <v>36</v>
      </c>
      <c r="E541" s="194" t="s">
        <v>913</v>
      </c>
      <c r="F541" s="196" t="s">
        <v>37</v>
      </c>
      <c r="G541" s="198">
        <v>17.77</v>
      </c>
      <c r="H541" s="199">
        <v>181.43</v>
      </c>
      <c r="I541" s="267">
        <f t="shared" ref="I541:I542" si="86">ROUND(H541*1.2081,2)</f>
        <v>219.19</v>
      </c>
      <c r="J541" s="267">
        <f t="shared" ref="J541:J542" si="87">ROUND(G541*I541,2)</f>
        <v>3895.01</v>
      </c>
      <c r="K541" s="268">
        <f>(J541/J600)</f>
        <v>7.1155876269277129E-4</v>
      </c>
      <c r="AF541" s="205"/>
      <c r="AG541" s="204">
        <f t="shared" si="85"/>
        <v>3895.01</v>
      </c>
    </row>
    <row r="542" spans="1:33" ht="15" customHeight="1" x14ac:dyDescent="0.2">
      <c r="B542" s="194" t="s">
        <v>1152</v>
      </c>
      <c r="C542" s="195" t="s">
        <v>1153</v>
      </c>
      <c r="D542" s="194" t="s">
        <v>36</v>
      </c>
      <c r="E542" s="194" t="s">
        <v>1154</v>
      </c>
      <c r="F542" s="196" t="s">
        <v>51</v>
      </c>
      <c r="G542" s="198">
        <v>85.75</v>
      </c>
      <c r="H542" s="199">
        <v>47.63</v>
      </c>
      <c r="I542" s="267">
        <f t="shared" si="86"/>
        <v>57.54</v>
      </c>
      <c r="J542" s="267">
        <f t="shared" si="87"/>
        <v>4934.0600000000004</v>
      </c>
      <c r="K542" s="268">
        <f>(J542/J600)</f>
        <v>9.0137730805617841E-4</v>
      </c>
      <c r="AF542" s="205"/>
      <c r="AG542" s="204">
        <f t="shared" si="85"/>
        <v>4934.0600000000004</v>
      </c>
    </row>
    <row r="543" spans="1:33" ht="15" customHeight="1" x14ac:dyDescent="0.2">
      <c r="B543" s="262" t="s">
        <v>281</v>
      </c>
      <c r="C543" s="262"/>
      <c r="D543" s="262"/>
      <c r="E543" s="262" t="s">
        <v>282</v>
      </c>
      <c r="F543" s="262"/>
      <c r="G543" s="263"/>
      <c r="H543" s="264"/>
      <c r="I543" s="265"/>
      <c r="J543" s="265">
        <f>SUM(J544)</f>
        <v>1602.49</v>
      </c>
      <c r="K543" s="266"/>
      <c r="AF543" s="205"/>
      <c r="AG543" s="204"/>
    </row>
    <row r="544" spans="1:33" ht="15" customHeight="1" x14ac:dyDescent="0.2">
      <c r="B544" s="194" t="s">
        <v>1045</v>
      </c>
      <c r="C544" s="195" t="s">
        <v>283</v>
      </c>
      <c r="D544" s="194" t="s">
        <v>36</v>
      </c>
      <c r="E544" s="194" t="s">
        <v>284</v>
      </c>
      <c r="F544" s="196" t="s">
        <v>37</v>
      </c>
      <c r="G544" s="198">
        <v>60.38</v>
      </c>
      <c r="H544" s="199">
        <v>21.97</v>
      </c>
      <c r="I544" s="267">
        <f t="shared" ref="I544" si="88">ROUND(H544*1.2081,2)</f>
        <v>26.54</v>
      </c>
      <c r="J544" s="267">
        <f t="shared" ref="J544" si="89">ROUND(G544*I544,2)</f>
        <v>1602.49</v>
      </c>
      <c r="K544" s="268">
        <f>(J544/J600)</f>
        <v>2.9275041697647477E-4</v>
      </c>
      <c r="AF544" s="205"/>
      <c r="AG544" s="204">
        <f t="shared" si="85"/>
        <v>1602.49</v>
      </c>
    </row>
    <row r="545" spans="1:33" ht="15" customHeight="1" x14ac:dyDescent="0.2">
      <c r="B545" s="262" t="s">
        <v>684</v>
      </c>
      <c r="C545" s="262"/>
      <c r="D545" s="262"/>
      <c r="E545" s="262" t="s">
        <v>647</v>
      </c>
      <c r="F545" s="262"/>
      <c r="G545" s="263"/>
      <c r="H545" s="264"/>
      <c r="I545" s="265"/>
      <c r="J545" s="265">
        <f>SUM(J546)</f>
        <v>960.96</v>
      </c>
      <c r="K545" s="266"/>
      <c r="AF545" s="205"/>
      <c r="AG545" s="204"/>
    </row>
    <row r="546" spans="1:33" ht="15" customHeight="1" x14ac:dyDescent="0.2">
      <c r="A546" s="294" t="s">
        <v>1787</v>
      </c>
      <c r="B546" s="194" t="s">
        <v>1046</v>
      </c>
      <c r="C546" s="195" t="s">
        <v>279</v>
      </c>
      <c r="D546" s="194" t="s">
        <v>140</v>
      </c>
      <c r="E546" s="194" t="s">
        <v>280</v>
      </c>
      <c r="F546" s="196" t="s">
        <v>162</v>
      </c>
      <c r="G546" s="198">
        <v>7</v>
      </c>
      <c r="H546" s="199">
        <v>113.63</v>
      </c>
      <c r="I546" s="267">
        <f t="shared" ref="I546" si="90">ROUND(H546*1.2081,2)</f>
        <v>137.28</v>
      </c>
      <c r="J546" s="267">
        <f t="shared" ref="J546" si="91">ROUND(G546*I546,2)</f>
        <v>960.96</v>
      </c>
      <c r="K546" s="268">
        <f>(J546/J600)</f>
        <v>1.7555269655206162E-4</v>
      </c>
      <c r="AF546" s="205"/>
      <c r="AG546" s="204">
        <f t="shared" si="85"/>
        <v>960.96</v>
      </c>
    </row>
    <row r="547" spans="1:33" ht="15" customHeight="1" x14ac:dyDescent="0.2">
      <c r="B547" s="262">
        <v>21</v>
      </c>
      <c r="C547" s="262"/>
      <c r="D547" s="262"/>
      <c r="E547" s="262" t="s">
        <v>648</v>
      </c>
      <c r="F547" s="262"/>
      <c r="G547" s="263"/>
      <c r="H547" s="264"/>
      <c r="I547" s="265"/>
      <c r="J547" s="265">
        <f>SUM(J548,J551,J555,J562,J566,J572,J582,J585)</f>
        <v>868792.44000000006</v>
      </c>
      <c r="K547" s="266"/>
      <c r="AF547" s="206">
        <f>J547</f>
        <v>868792.44000000006</v>
      </c>
      <c r="AG547" s="204"/>
    </row>
    <row r="548" spans="1:33" ht="15" customHeight="1" x14ac:dyDescent="0.2">
      <c r="B548" s="262" t="s">
        <v>1556</v>
      </c>
      <c r="C548" s="262"/>
      <c r="D548" s="262"/>
      <c r="E548" s="262" t="s">
        <v>1558</v>
      </c>
      <c r="F548" s="262"/>
      <c r="G548" s="263"/>
      <c r="H548" s="264"/>
      <c r="I548" s="265"/>
      <c r="J548" s="265">
        <f>SUM(J549:J550)</f>
        <v>15211.849999999999</v>
      </c>
      <c r="K548" s="266"/>
      <c r="AF548" s="205"/>
      <c r="AG548" s="204"/>
    </row>
    <row r="549" spans="1:33" ht="15" customHeight="1" x14ac:dyDescent="0.2">
      <c r="A549" s="294" t="s">
        <v>1787</v>
      </c>
      <c r="B549" s="194" t="s">
        <v>1557</v>
      </c>
      <c r="C549" s="195">
        <v>2451</v>
      </c>
      <c r="D549" s="194" t="s">
        <v>140</v>
      </c>
      <c r="E549" s="194" t="s">
        <v>298</v>
      </c>
      <c r="F549" s="196" t="s">
        <v>37</v>
      </c>
      <c r="G549" s="198">
        <v>871.24</v>
      </c>
      <c r="H549" s="199">
        <v>11.97</v>
      </c>
      <c r="I549" s="267">
        <f t="shared" ref="I549:I550" si="92">ROUND(H549*1.2081,2)</f>
        <v>14.46</v>
      </c>
      <c r="J549" s="267">
        <f t="shared" ref="J549:J550" si="93">ROUND(G549*I549,2)</f>
        <v>12598.13</v>
      </c>
      <c r="K549" s="268">
        <f>(J549/J600)</f>
        <v>2.3014856945277884E-3</v>
      </c>
      <c r="AF549" s="205"/>
      <c r="AG549" s="204">
        <f t="shared" si="85"/>
        <v>12598.13</v>
      </c>
    </row>
    <row r="550" spans="1:33" ht="15" customHeight="1" x14ac:dyDescent="0.2">
      <c r="A550" s="294" t="s">
        <v>1787</v>
      </c>
      <c r="B550" s="194" t="s">
        <v>1559</v>
      </c>
      <c r="C550" s="195" t="s">
        <v>1102</v>
      </c>
      <c r="D550" s="194" t="s">
        <v>140</v>
      </c>
      <c r="E550" s="194" t="s">
        <v>1155</v>
      </c>
      <c r="F550" s="196" t="s">
        <v>37</v>
      </c>
      <c r="G550" s="198">
        <v>871.24</v>
      </c>
      <c r="H550" s="199">
        <v>2.48</v>
      </c>
      <c r="I550" s="267">
        <f t="shared" si="92"/>
        <v>3</v>
      </c>
      <c r="J550" s="267">
        <f t="shared" si="93"/>
        <v>2613.7199999999998</v>
      </c>
      <c r="K550" s="268">
        <f>(J550/J600)</f>
        <v>4.7748667377628043E-4</v>
      </c>
      <c r="AF550" s="205"/>
      <c r="AG550" s="204">
        <f t="shared" si="85"/>
        <v>2613.7199999999998</v>
      </c>
    </row>
    <row r="551" spans="1:33" ht="15" customHeight="1" x14ac:dyDescent="0.2">
      <c r="B551" s="262" t="s">
        <v>1560</v>
      </c>
      <c r="C551" s="262"/>
      <c r="D551" s="262"/>
      <c r="E551" s="262" t="s">
        <v>1579</v>
      </c>
      <c r="F551" s="262"/>
      <c r="G551" s="263"/>
      <c r="H551" s="264"/>
      <c r="I551" s="265"/>
      <c r="J551" s="265">
        <f>SUM(J552:J554)</f>
        <v>13062.79</v>
      </c>
      <c r="K551" s="266"/>
      <c r="AF551" s="205"/>
      <c r="AG551" s="204"/>
    </row>
    <row r="552" spans="1:33" ht="15" customHeight="1" x14ac:dyDescent="0.2">
      <c r="A552" s="294" t="s">
        <v>1787</v>
      </c>
      <c r="B552" s="194" t="s">
        <v>1561</v>
      </c>
      <c r="C552" s="195" t="s">
        <v>1525</v>
      </c>
      <c r="D552" s="194" t="s">
        <v>1469</v>
      </c>
      <c r="E552" s="194" t="s">
        <v>1526</v>
      </c>
      <c r="F552" s="196" t="s">
        <v>1527</v>
      </c>
      <c r="G552" s="198">
        <v>1</v>
      </c>
      <c r="H552" s="199">
        <v>1285.68</v>
      </c>
      <c r="I552" s="267">
        <f t="shared" ref="I552:I554" si="94">ROUND(H552*1.2081,2)</f>
        <v>1553.23</v>
      </c>
      <c r="J552" s="267">
        <f t="shared" ref="J552:J554" si="95">ROUND(G552*I552,2)</f>
        <v>1553.23</v>
      </c>
      <c r="K552" s="268">
        <f>(J552/J600)</f>
        <v>2.8375136828334024E-4</v>
      </c>
      <c r="AF552" s="205"/>
      <c r="AG552" s="204">
        <f t="shared" si="85"/>
        <v>1553.23</v>
      </c>
    </row>
    <row r="553" spans="1:33" ht="15" customHeight="1" x14ac:dyDescent="0.2">
      <c r="A553" s="294" t="s">
        <v>1787</v>
      </c>
      <c r="B553" s="194" t="s">
        <v>1562</v>
      </c>
      <c r="C553" s="195" t="s">
        <v>1528</v>
      </c>
      <c r="D553" s="194" t="s">
        <v>1469</v>
      </c>
      <c r="E553" s="194" t="s">
        <v>1529</v>
      </c>
      <c r="F553" s="196" t="s">
        <v>51</v>
      </c>
      <c r="G553" s="198">
        <v>90</v>
      </c>
      <c r="H553" s="199">
        <v>89.71</v>
      </c>
      <c r="I553" s="267">
        <f t="shared" si="94"/>
        <v>108.38</v>
      </c>
      <c r="J553" s="267">
        <f t="shared" si="95"/>
        <v>9754.2000000000007</v>
      </c>
      <c r="K553" s="268">
        <f>(J553/J600)</f>
        <v>1.781943174230061E-3</v>
      </c>
      <c r="AF553" s="205"/>
      <c r="AG553" s="204">
        <f t="shared" si="85"/>
        <v>9754.2000000000007</v>
      </c>
    </row>
    <row r="554" spans="1:33" ht="15" customHeight="1" x14ac:dyDescent="0.2">
      <c r="B554" s="194" t="s">
        <v>1563</v>
      </c>
      <c r="C554" s="195">
        <v>1003002</v>
      </c>
      <c r="D554" s="194" t="s">
        <v>1474</v>
      </c>
      <c r="E554" s="194" t="s">
        <v>1530</v>
      </c>
      <c r="F554" s="196" t="s">
        <v>1531</v>
      </c>
      <c r="G554" s="198">
        <v>72</v>
      </c>
      <c r="H554" s="199">
        <v>20.18</v>
      </c>
      <c r="I554" s="267">
        <f t="shared" si="94"/>
        <v>24.38</v>
      </c>
      <c r="J554" s="267">
        <f t="shared" si="95"/>
        <v>1755.36</v>
      </c>
      <c r="K554" s="268">
        <f>(J554/J600)</f>
        <v>3.2067742821722742E-4</v>
      </c>
      <c r="AF554" s="205"/>
      <c r="AG554" s="204">
        <f t="shared" si="85"/>
        <v>1755.36</v>
      </c>
    </row>
    <row r="555" spans="1:33" ht="15" customHeight="1" x14ac:dyDescent="0.2">
      <c r="B555" s="262" t="s">
        <v>1564</v>
      </c>
      <c r="C555" s="262"/>
      <c r="D555" s="262"/>
      <c r="E555" s="262" t="s">
        <v>1565</v>
      </c>
      <c r="F555" s="262"/>
      <c r="G555" s="263"/>
      <c r="H555" s="264"/>
      <c r="I555" s="265"/>
      <c r="J555" s="265">
        <f>SUM(J556:J561)</f>
        <v>9264.2999999999993</v>
      </c>
      <c r="K555" s="266"/>
      <c r="AF555" s="205"/>
      <c r="AG555" s="204"/>
    </row>
    <row r="556" spans="1:33" ht="15" customHeight="1" x14ac:dyDescent="0.2">
      <c r="B556" s="194" t="s">
        <v>1566</v>
      </c>
      <c r="C556" s="195">
        <v>101173</v>
      </c>
      <c r="D556" s="194" t="s">
        <v>36</v>
      </c>
      <c r="E556" s="194" t="s">
        <v>1552</v>
      </c>
      <c r="F556" s="196" t="s">
        <v>51</v>
      </c>
      <c r="G556" s="198">
        <v>4.5</v>
      </c>
      <c r="H556" s="199">
        <v>65.09</v>
      </c>
      <c r="I556" s="267">
        <f t="shared" ref="I556:I561" si="96">ROUND(H556*1.2081,2)</f>
        <v>78.64</v>
      </c>
      <c r="J556" s="267">
        <f t="shared" ref="J556:J561" si="97">ROUND(G556*I556,2)</f>
        <v>353.88</v>
      </c>
      <c r="K556" s="268">
        <f>(J556/J600)</f>
        <v>6.4648464302201512E-5</v>
      </c>
      <c r="AF556" s="205"/>
      <c r="AG556" s="204">
        <f t="shared" si="85"/>
        <v>353.88</v>
      </c>
    </row>
    <row r="557" spans="1:33" ht="15" customHeight="1" x14ac:dyDescent="0.2">
      <c r="B557" s="194" t="s">
        <v>1567</v>
      </c>
      <c r="C557" s="195" t="s">
        <v>619</v>
      </c>
      <c r="D557" s="194" t="s">
        <v>36</v>
      </c>
      <c r="E557" s="194" t="s">
        <v>620</v>
      </c>
      <c r="F557" s="196" t="s">
        <v>51</v>
      </c>
      <c r="G557" s="198">
        <v>60</v>
      </c>
      <c r="H557" s="199">
        <v>23.53</v>
      </c>
      <c r="I557" s="267">
        <f t="shared" si="96"/>
        <v>28.43</v>
      </c>
      <c r="J557" s="267">
        <f t="shared" si="97"/>
        <v>1705.8</v>
      </c>
      <c r="K557" s="268">
        <f>(J557/J600)</f>
        <v>3.1162357411183264E-4</v>
      </c>
      <c r="AF557" s="205"/>
      <c r="AG557" s="204">
        <f t="shared" si="85"/>
        <v>1705.8</v>
      </c>
    </row>
    <row r="558" spans="1:33" ht="15" customHeight="1" x14ac:dyDescent="0.2">
      <c r="B558" s="194" t="s">
        <v>1568</v>
      </c>
      <c r="C558" s="195" t="s">
        <v>202</v>
      </c>
      <c r="D558" s="194" t="s">
        <v>36</v>
      </c>
      <c r="E558" s="194" t="s">
        <v>203</v>
      </c>
      <c r="F558" s="196" t="s">
        <v>51</v>
      </c>
      <c r="G558" s="198">
        <v>120</v>
      </c>
      <c r="H558" s="199">
        <v>3.67</v>
      </c>
      <c r="I558" s="267">
        <f t="shared" si="96"/>
        <v>4.43</v>
      </c>
      <c r="J558" s="267">
        <f t="shared" si="97"/>
        <v>531.6</v>
      </c>
      <c r="K558" s="268">
        <f>(J558/J600)</f>
        <v>9.7115190525178934E-5</v>
      </c>
      <c r="AF558" s="205"/>
      <c r="AG558" s="204">
        <f t="shared" si="85"/>
        <v>531.6</v>
      </c>
    </row>
    <row r="559" spans="1:33" ht="15" customHeight="1" x14ac:dyDescent="0.2">
      <c r="A559" s="294" t="s">
        <v>1787</v>
      </c>
      <c r="B559" s="194" t="s">
        <v>1569</v>
      </c>
      <c r="C559" s="195" t="s">
        <v>1532</v>
      </c>
      <c r="D559" s="194" t="s">
        <v>1469</v>
      </c>
      <c r="E559" s="194" t="s">
        <v>1533</v>
      </c>
      <c r="F559" s="196" t="s">
        <v>40</v>
      </c>
      <c r="G559" s="198">
        <v>3</v>
      </c>
      <c r="H559" s="199">
        <v>740.77</v>
      </c>
      <c r="I559" s="267">
        <f t="shared" si="96"/>
        <v>894.92</v>
      </c>
      <c r="J559" s="267">
        <f t="shared" si="97"/>
        <v>2684.76</v>
      </c>
      <c r="K559" s="268">
        <f>(J559/J600)</f>
        <v>4.9046459539950978E-4</v>
      </c>
      <c r="AF559" s="205"/>
      <c r="AG559" s="204">
        <f t="shared" si="85"/>
        <v>2684.76</v>
      </c>
    </row>
    <row r="560" spans="1:33" ht="15" customHeight="1" x14ac:dyDescent="0.2">
      <c r="A560" s="294" t="s">
        <v>1787</v>
      </c>
      <c r="B560" s="194" t="s">
        <v>1570</v>
      </c>
      <c r="C560" s="195" t="s">
        <v>1549</v>
      </c>
      <c r="D560" s="194" t="s">
        <v>1469</v>
      </c>
      <c r="E560" s="194" t="s">
        <v>1548</v>
      </c>
      <c r="F560" s="196" t="s">
        <v>40</v>
      </c>
      <c r="G560" s="198">
        <v>3</v>
      </c>
      <c r="H560" s="199">
        <v>121.44</v>
      </c>
      <c r="I560" s="267">
        <f t="shared" si="96"/>
        <v>146.71</v>
      </c>
      <c r="J560" s="267">
        <f t="shared" si="97"/>
        <v>440.13</v>
      </c>
      <c r="K560" s="268">
        <f>(J560/J600)</f>
        <v>8.0405020327025965E-5</v>
      </c>
      <c r="AF560" s="205"/>
      <c r="AG560" s="204">
        <f t="shared" si="85"/>
        <v>440.13</v>
      </c>
    </row>
    <row r="561" spans="1:33" ht="15" customHeight="1" x14ac:dyDescent="0.2">
      <c r="A561" s="294" t="s">
        <v>1787</v>
      </c>
      <c r="B561" s="194" t="s">
        <v>1571</v>
      </c>
      <c r="C561" s="195" t="s">
        <v>1551</v>
      </c>
      <c r="D561" s="194" t="s">
        <v>1469</v>
      </c>
      <c r="E561" s="194" t="s">
        <v>1550</v>
      </c>
      <c r="F561" s="196" t="s">
        <v>40</v>
      </c>
      <c r="G561" s="198">
        <v>3</v>
      </c>
      <c r="H561" s="199">
        <v>978.98</v>
      </c>
      <c r="I561" s="267">
        <f t="shared" si="96"/>
        <v>1182.71</v>
      </c>
      <c r="J561" s="267">
        <f t="shared" si="97"/>
        <v>3548.13</v>
      </c>
      <c r="K561" s="268">
        <f>(J561/J600)</f>
        <v>6.4818909134330919E-4</v>
      </c>
      <c r="AF561" s="205"/>
      <c r="AG561" s="204">
        <f t="shared" si="85"/>
        <v>3548.13</v>
      </c>
    </row>
    <row r="562" spans="1:33" ht="15" customHeight="1" x14ac:dyDescent="0.2">
      <c r="B562" s="262" t="s">
        <v>1572</v>
      </c>
      <c r="C562" s="262"/>
      <c r="D562" s="262"/>
      <c r="E562" s="262" t="s">
        <v>1574</v>
      </c>
      <c r="F562" s="262"/>
      <c r="G562" s="263"/>
      <c r="H562" s="264"/>
      <c r="I562" s="265"/>
      <c r="J562" s="265">
        <f>SUM(J563:J565)</f>
        <v>175330.75999999998</v>
      </c>
      <c r="K562" s="266"/>
      <c r="AF562" s="205"/>
      <c r="AG562" s="204"/>
    </row>
    <row r="563" spans="1:33" ht="15" customHeight="1" x14ac:dyDescent="0.2">
      <c r="B563" s="194" t="s">
        <v>1573</v>
      </c>
      <c r="C563" s="195">
        <v>8002075</v>
      </c>
      <c r="D563" s="194" t="s">
        <v>1474</v>
      </c>
      <c r="E563" s="194" t="s">
        <v>1534</v>
      </c>
      <c r="F563" s="196" t="s">
        <v>1535</v>
      </c>
      <c r="G563" s="198">
        <v>206.24</v>
      </c>
      <c r="H563" s="199">
        <v>149.94</v>
      </c>
      <c r="I563" s="267">
        <f t="shared" ref="I563:I565" si="98">ROUND(H563*1.2081,2)</f>
        <v>181.14</v>
      </c>
      <c r="J563" s="267">
        <f t="shared" ref="J563:J565" si="99">ROUND(G563*I563,2)</f>
        <v>37358.31</v>
      </c>
      <c r="K563" s="268">
        <f>(J563/J600)</f>
        <v>6.8247919363218536E-3</v>
      </c>
      <c r="AF563" s="205"/>
      <c r="AG563" s="204">
        <f t="shared" si="85"/>
        <v>37358.31</v>
      </c>
    </row>
    <row r="564" spans="1:33" ht="15" customHeight="1" x14ac:dyDescent="0.2">
      <c r="A564" s="294" t="s">
        <v>1787</v>
      </c>
      <c r="B564" s="194" t="s">
        <v>1577</v>
      </c>
      <c r="C564" s="195" t="s">
        <v>1604</v>
      </c>
      <c r="D564" s="194" t="s">
        <v>1469</v>
      </c>
      <c r="E564" s="194" t="s">
        <v>1603</v>
      </c>
      <c r="F564" s="196" t="s">
        <v>1473</v>
      </c>
      <c r="G564" s="198">
        <v>160</v>
      </c>
      <c r="H564" s="199">
        <v>510.66</v>
      </c>
      <c r="I564" s="267">
        <f t="shared" si="98"/>
        <v>616.92999999999995</v>
      </c>
      <c r="J564" s="267">
        <f t="shared" si="99"/>
        <v>98708.800000000003</v>
      </c>
      <c r="K564" s="268">
        <f>(J564/J600)</f>
        <v>1.8032588259051512E-2</v>
      </c>
      <c r="AF564" s="205"/>
      <c r="AG564" s="204">
        <f t="shared" si="85"/>
        <v>98708.800000000003</v>
      </c>
    </row>
    <row r="565" spans="1:33" ht="15" customHeight="1" x14ac:dyDescent="0.2">
      <c r="A565" s="294" t="s">
        <v>1787</v>
      </c>
      <c r="B565" s="194" t="s">
        <v>1578</v>
      </c>
      <c r="C565" s="195" t="s">
        <v>1607</v>
      </c>
      <c r="D565" s="194" t="s">
        <v>1469</v>
      </c>
      <c r="E565" s="194" t="s">
        <v>1606</v>
      </c>
      <c r="F565" s="196" t="s">
        <v>1473</v>
      </c>
      <c r="G565" s="198">
        <v>20.5</v>
      </c>
      <c r="H565" s="199">
        <v>1585.38</v>
      </c>
      <c r="I565" s="267">
        <f t="shared" si="98"/>
        <v>1915.3</v>
      </c>
      <c r="J565" s="267">
        <f t="shared" si="99"/>
        <v>39263.65</v>
      </c>
      <c r="K565" s="268">
        <f>(J565/J600)</f>
        <v>7.1728684169750602E-3</v>
      </c>
      <c r="AF565" s="205"/>
      <c r="AG565" s="204">
        <f t="shared" si="85"/>
        <v>39263.65</v>
      </c>
    </row>
    <row r="566" spans="1:33" ht="15" customHeight="1" x14ac:dyDescent="0.2">
      <c r="B566" s="262" t="s">
        <v>1575</v>
      </c>
      <c r="C566" s="262"/>
      <c r="D566" s="262"/>
      <c r="E566" s="262" t="s">
        <v>1580</v>
      </c>
      <c r="F566" s="262"/>
      <c r="G566" s="263"/>
      <c r="H566" s="264"/>
      <c r="I566" s="265"/>
      <c r="J566" s="265">
        <f>SUM(J567:J571)</f>
        <v>358163.36000000004</v>
      </c>
      <c r="K566" s="266"/>
      <c r="AF566" s="205"/>
      <c r="AG566" s="204"/>
    </row>
    <row r="567" spans="1:33" ht="15" customHeight="1" x14ac:dyDescent="0.2">
      <c r="A567" s="294" t="s">
        <v>1787</v>
      </c>
      <c r="B567" s="194" t="s">
        <v>1576</v>
      </c>
      <c r="C567" s="195" t="s">
        <v>1555</v>
      </c>
      <c r="D567" s="194" t="s">
        <v>1469</v>
      </c>
      <c r="E567" s="194" t="s">
        <v>1554</v>
      </c>
      <c r="F567" s="196" t="s">
        <v>1473</v>
      </c>
      <c r="G567" s="198">
        <v>2031.28</v>
      </c>
      <c r="H567" s="199">
        <v>24.84</v>
      </c>
      <c r="I567" s="267">
        <f t="shared" ref="I567:I571" si="100">ROUND(H567*1.2081,2)</f>
        <v>30.01</v>
      </c>
      <c r="J567" s="267">
        <f t="shared" ref="J567:J571" si="101">ROUND(G567*I567,2)</f>
        <v>60958.71</v>
      </c>
      <c r="K567" s="268">
        <f>(J567/J600)</f>
        <v>1.1136224108011909E-2</v>
      </c>
      <c r="AF567" s="205"/>
      <c r="AG567" s="204">
        <f t="shared" si="85"/>
        <v>60958.71</v>
      </c>
    </row>
    <row r="568" spans="1:33" ht="15" customHeight="1" x14ac:dyDescent="0.2">
      <c r="B568" s="194" t="s">
        <v>1586</v>
      </c>
      <c r="C568" s="195">
        <v>92400</v>
      </c>
      <c r="D568" s="194" t="s">
        <v>36</v>
      </c>
      <c r="E568" s="194" t="s">
        <v>1553</v>
      </c>
      <c r="F568" s="196" t="s">
        <v>1473</v>
      </c>
      <c r="G568" s="198">
        <v>1665</v>
      </c>
      <c r="H568" s="199">
        <v>120.62</v>
      </c>
      <c r="I568" s="267">
        <f t="shared" si="100"/>
        <v>145.72</v>
      </c>
      <c r="J568" s="267">
        <f t="shared" si="101"/>
        <v>242623.8</v>
      </c>
      <c r="K568" s="268">
        <f>(J568/J600)</f>
        <v>4.4323657943835415E-2</v>
      </c>
      <c r="AF568" s="205"/>
      <c r="AG568" s="204">
        <f t="shared" si="85"/>
        <v>242623.8</v>
      </c>
    </row>
    <row r="569" spans="1:33" ht="15" customHeight="1" x14ac:dyDescent="0.2">
      <c r="B569" s="194" t="s">
        <v>1587</v>
      </c>
      <c r="C569" s="195" t="s">
        <v>1109</v>
      </c>
      <c r="D569" s="194" t="s">
        <v>36</v>
      </c>
      <c r="E569" s="194" t="s">
        <v>1110</v>
      </c>
      <c r="F569" s="196" t="s">
        <v>55</v>
      </c>
      <c r="G569" s="198">
        <v>25.64</v>
      </c>
      <c r="H569" s="199">
        <v>652.16</v>
      </c>
      <c r="I569" s="267">
        <f t="shared" si="100"/>
        <v>787.87</v>
      </c>
      <c r="J569" s="267">
        <f t="shared" si="101"/>
        <v>20200.990000000002</v>
      </c>
      <c r="K569" s="268">
        <f>(J569/J600)</f>
        <v>3.6904119500512315E-3</v>
      </c>
      <c r="AF569" s="205"/>
      <c r="AG569" s="204">
        <f t="shared" si="85"/>
        <v>20200.990000000002</v>
      </c>
    </row>
    <row r="570" spans="1:33" ht="15" customHeight="1" x14ac:dyDescent="0.2">
      <c r="B570" s="194" t="s">
        <v>1588</v>
      </c>
      <c r="C570" s="195" t="s">
        <v>283</v>
      </c>
      <c r="D570" s="194" t="s">
        <v>36</v>
      </c>
      <c r="E570" s="194" t="s">
        <v>284</v>
      </c>
      <c r="F570" s="196" t="s">
        <v>37</v>
      </c>
      <c r="G570" s="198">
        <v>1131.79</v>
      </c>
      <c r="H570" s="199">
        <v>21.97</v>
      </c>
      <c r="I570" s="267">
        <f t="shared" si="100"/>
        <v>26.54</v>
      </c>
      <c r="J570" s="267">
        <f t="shared" si="101"/>
        <v>30037.71</v>
      </c>
      <c r="K570" s="268">
        <f>(J570/J600)</f>
        <v>5.4874302663470136E-3</v>
      </c>
      <c r="AF570" s="205"/>
      <c r="AG570" s="204">
        <f t="shared" si="85"/>
        <v>30037.71</v>
      </c>
    </row>
    <row r="571" spans="1:33" ht="15" customHeight="1" x14ac:dyDescent="0.2">
      <c r="B571" s="194" t="s">
        <v>1589</v>
      </c>
      <c r="C571" s="195" t="s">
        <v>646</v>
      </c>
      <c r="D571" s="194" t="s">
        <v>36</v>
      </c>
      <c r="E571" s="194" t="s">
        <v>913</v>
      </c>
      <c r="F571" s="196" t="s">
        <v>37</v>
      </c>
      <c r="G571" s="198">
        <v>19.809999999999999</v>
      </c>
      <c r="H571" s="199">
        <v>181.43</v>
      </c>
      <c r="I571" s="267">
        <f t="shared" si="100"/>
        <v>219.19</v>
      </c>
      <c r="J571" s="267">
        <f t="shared" si="101"/>
        <v>4342.1499999999996</v>
      </c>
      <c r="K571" s="268">
        <f>(J571/J600)</f>
        <v>7.9324440281961189E-4</v>
      </c>
      <c r="AF571" s="205"/>
      <c r="AG571" s="204">
        <f t="shared" si="85"/>
        <v>4342.1499999999996</v>
      </c>
    </row>
    <row r="572" spans="1:33" ht="15" customHeight="1" x14ac:dyDescent="0.2">
      <c r="B572" s="262" t="s">
        <v>1581</v>
      </c>
      <c r="C572" s="262"/>
      <c r="D572" s="262"/>
      <c r="E572" s="262" t="s">
        <v>1605</v>
      </c>
      <c r="F572" s="262"/>
      <c r="G572" s="263"/>
      <c r="H572" s="264"/>
      <c r="I572" s="265"/>
      <c r="J572" s="265">
        <f>SUM(J573:J581)</f>
        <v>182985.13999999998</v>
      </c>
      <c r="K572" s="266"/>
      <c r="AF572" s="205"/>
      <c r="AG572" s="204"/>
    </row>
    <row r="573" spans="1:33" ht="15" customHeight="1" x14ac:dyDescent="0.2">
      <c r="B573" s="194" t="s">
        <v>1582</v>
      </c>
      <c r="C573" s="195" t="s">
        <v>53</v>
      </c>
      <c r="D573" s="194" t="s">
        <v>36</v>
      </c>
      <c r="E573" s="194" t="s">
        <v>54</v>
      </c>
      <c r="F573" s="196" t="s">
        <v>55</v>
      </c>
      <c r="G573" s="198">
        <v>24.6</v>
      </c>
      <c r="H573" s="199">
        <v>117.76</v>
      </c>
      <c r="I573" s="267">
        <f t="shared" ref="I573:I581" si="102">ROUND(H573*1.2081,2)</f>
        <v>142.27000000000001</v>
      </c>
      <c r="J573" s="267">
        <f t="shared" ref="J573:J581" si="103">ROUND(G573*I573,2)</f>
        <v>3499.84</v>
      </c>
      <c r="K573" s="268">
        <f>(J573/J600)</f>
        <v>6.3936724681648279E-4</v>
      </c>
      <c r="AF573" s="205"/>
      <c r="AG573" s="204">
        <f t="shared" si="85"/>
        <v>3499.84</v>
      </c>
    </row>
    <row r="574" spans="1:33" ht="15" customHeight="1" x14ac:dyDescent="0.2">
      <c r="B574" s="194" t="s">
        <v>1583</v>
      </c>
      <c r="C574" s="195">
        <v>101173</v>
      </c>
      <c r="D574" s="194" t="s">
        <v>36</v>
      </c>
      <c r="E574" s="194" t="s">
        <v>1552</v>
      </c>
      <c r="F574" s="196" t="s">
        <v>51</v>
      </c>
      <c r="G574" s="198">
        <v>164</v>
      </c>
      <c r="H574" s="199">
        <v>65.09</v>
      </c>
      <c r="I574" s="267">
        <f t="shared" si="102"/>
        <v>78.64</v>
      </c>
      <c r="J574" s="267">
        <f t="shared" si="103"/>
        <v>12896.96</v>
      </c>
      <c r="K574" s="268">
        <f>(J574/J600)</f>
        <v>2.3560773656802324E-3</v>
      </c>
      <c r="AF574" s="205"/>
      <c r="AG574" s="204">
        <f t="shared" si="85"/>
        <v>12896.96</v>
      </c>
    </row>
    <row r="575" spans="1:33" ht="15" customHeight="1" x14ac:dyDescent="0.2">
      <c r="B575" s="194" t="s">
        <v>1584</v>
      </c>
      <c r="C575" s="195">
        <v>96621</v>
      </c>
      <c r="D575" s="194" t="s">
        <v>36</v>
      </c>
      <c r="E575" s="194" t="s">
        <v>1590</v>
      </c>
      <c r="F575" s="196" t="s">
        <v>1531</v>
      </c>
      <c r="G575" s="198">
        <v>3.08</v>
      </c>
      <c r="H575" s="199">
        <v>215.57</v>
      </c>
      <c r="I575" s="267">
        <f t="shared" si="102"/>
        <v>260.43</v>
      </c>
      <c r="J575" s="267">
        <f t="shared" si="103"/>
        <v>802.12</v>
      </c>
      <c r="K575" s="268">
        <f>(J575/J600)</f>
        <v>1.4653505760732981E-4</v>
      </c>
      <c r="AF575" s="205"/>
      <c r="AG575" s="204">
        <f t="shared" si="85"/>
        <v>802.12</v>
      </c>
    </row>
    <row r="576" spans="1:33" ht="15" customHeight="1" x14ac:dyDescent="0.2">
      <c r="A576" s="294" t="s">
        <v>1787</v>
      </c>
      <c r="B576" s="194" t="s">
        <v>1585</v>
      </c>
      <c r="C576" s="195" t="s">
        <v>1592</v>
      </c>
      <c r="D576" s="194" t="s">
        <v>1469</v>
      </c>
      <c r="E576" s="194" t="s">
        <v>1591</v>
      </c>
      <c r="F576" s="196" t="s">
        <v>1531</v>
      </c>
      <c r="G576" s="198">
        <v>38.31</v>
      </c>
      <c r="H576" s="199">
        <v>509.9</v>
      </c>
      <c r="I576" s="267">
        <f t="shared" si="102"/>
        <v>616.01</v>
      </c>
      <c r="J576" s="267">
        <f t="shared" si="103"/>
        <v>23599.34</v>
      </c>
      <c r="K576" s="268">
        <f>(J576/J600)</f>
        <v>4.3112385259000685E-3</v>
      </c>
      <c r="AF576" s="205"/>
      <c r="AG576" s="204">
        <f t="shared" si="85"/>
        <v>23599.34</v>
      </c>
    </row>
    <row r="577" spans="1:33" ht="15" customHeight="1" x14ac:dyDescent="0.2">
      <c r="A577" s="294" t="s">
        <v>1787</v>
      </c>
      <c r="B577" s="194" t="s">
        <v>1608</v>
      </c>
      <c r="C577" s="195" t="s">
        <v>1594</v>
      </c>
      <c r="D577" s="194" t="s">
        <v>1469</v>
      </c>
      <c r="E577" s="194" t="s">
        <v>1593</v>
      </c>
      <c r="F577" s="196" t="s">
        <v>1531</v>
      </c>
      <c r="G577" s="198">
        <v>38.31</v>
      </c>
      <c r="H577" s="199">
        <v>124.86</v>
      </c>
      <c r="I577" s="267">
        <f t="shared" si="102"/>
        <v>150.84</v>
      </c>
      <c r="J577" s="267">
        <f t="shared" si="103"/>
        <v>5778.68</v>
      </c>
      <c r="K577" s="268">
        <f>(J577/J600)</f>
        <v>1.0556764657337115E-3</v>
      </c>
      <c r="AF577" s="205"/>
      <c r="AG577" s="204">
        <f t="shared" si="85"/>
        <v>5778.68</v>
      </c>
    </row>
    <row r="578" spans="1:33" ht="15" customHeight="1" x14ac:dyDescent="0.2">
      <c r="A578" s="294" t="s">
        <v>1787</v>
      </c>
      <c r="B578" s="194" t="s">
        <v>1609</v>
      </c>
      <c r="C578" s="195" t="s">
        <v>1596</v>
      </c>
      <c r="D578" s="194" t="s">
        <v>1469</v>
      </c>
      <c r="E578" s="194" t="s">
        <v>1595</v>
      </c>
      <c r="F578" s="196" t="s">
        <v>61</v>
      </c>
      <c r="G578" s="198">
        <v>3064.8</v>
      </c>
      <c r="H578" s="199">
        <v>10.75</v>
      </c>
      <c r="I578" s="267">
        <f t="shared" si="102"/>
        <v>12.99</v>
      </c>
      <c r="J578" s="267">
        <f t="shared" si="103"/>
        <v>39811.75</v>
      </c>
      <c r="K578" s="268">
        <f>(J578/J600)</f>
        <v>7.2729979051745532E-3</v>
      </c>
      <c r="AF578" s="205"/>
      <c r="AG578" s="204">
        <f t="shared" si="85"/>
        <v>39811.75</v>
      </c>
    </row>
    <row r="579" spans="1:33" ht="15" customHeight="1" x14ac:dyDescent="0.2">
      <c r="A579" s="294" t="s">
        <v>1787</v>
      </c>
      <c r="B579" s="194" t="s">
        <v>1610</v>
      </c>
      <c r="C579" s="195" t="s">
        <v>1598</v>
      </c>
      <c r="D579" s="194" t="s">
        <v>1469</v>
      </c>
      <c r="E579" s="194" t="s">
        <v>1597</v>
      </c>
      <c r="F579" s="196" t="s">
        <v>1473</v>
      </c>
      <c r="G579" s="198">
        <v>201.36</v>
      </c>
      <c r="H579" s="199">
        <v>183.61</v>
      </c>
      <c r="I579" s="267">
        <f t="shared" si="102"/>
        <v>221.82</v>
      </c>
      <c r="J579" s="267">
        <f t="shared" si="103"/>
        <v>44665.68</v>
      </c>
      <c r="K579" s="268">
        <f>(J579/J600)</f>
        <v>8.159736687616017E-3</v>
      </c>
      <c r="AF579" s="205"/>
      <c r="AG579" s="204">
        <f t="shared" si="85"/>
        <v>44665.68</v>
      </c>
    </row>
    <row r="580" spans="1:33" ht="15" customHeight="1" x14ac:dyDescent="0.2">
      <c r="A580" s="294" t="s">
        <v>1787</v>
      </c>
      <c r="B580" s="194" t="s">
        <v>1611</v>
      </c>
      <c r="C580" s="195" t="s">
        <v>1600</v>
      </c>
      <c r="D580" s="194" t="s">
        <v>1469</v>
      </c>
      <c r="E580" s="194" t="s">
        <v>1599</v>
      </c>
      <c r="F580" s="196" t="s">
        <v>1473</v>
      </c>
      <c r="G580" s="198">
        <v>373</v>
      </c>
      <c r="H580" s="199">
        <v>108.55</v>
      </c>
      <c r="I580" s="267">
        <f t="shared" si="102"/>
        <v>131.13999999999999</v>
      </c>
      <c r="J580" s="267">
        <f t="shared" si="103"/>
        <v>48915.22</v>
      </c>
      <c r="K580" s="268">
        <f>(J580/J600)</f>
        <v>8.9360626596708872E-3</v>
      </c>
      <c r="AF580" s="205"/>
      <c r="AG580" s="204">
        <f t="shared" si="85"/>
        <v>48915.22</v>
      </c>
    </row>
    <row r="581" spans="1:33" ht="15" customHeight="1" x14ac:dyDescent="0.2">
      <c r="A581" s="294" t="s">
        <v>1787</v>
      </c>
      <c r="B581" s="194" t="s">
        <v>1612</v>
      </c>
      <c r="C581" s="195" t="s">
        <v>1601</v>
      </c>
      <c r="D581" s="194" t="s">
        <v>1469</v>
      </c>
      <c r="E581" s="194" t="s">
        <v>1602</v>
      </c>
      <c r="F581" s="196" t="s">
        <v>51</v>
      </c>
      <c r="G581" s="198">
        <v>205</v>
      </c>
      <c r="H581" s="199">
        <v>12.18</v>
      </c>
      <c r="I581" s="267">
        <f t="shared" si="102"/>
        <v>14.71</v>
      </c>
      <c r="J581" s="267">
        <f t="shared" si="103"/>
        <v>3015.55</v>
      </c>
      <c r="K581" s="268">
        <f>(J581/J600)</f>
        <v>5.5089486980474669E-4</v>
      </c>
      <c r="AF581" s="205"/>
      <c r="AG581" s="204">
        <f t="shared" si="85"/>
        <v>3015.55</v>
      </c>
    </row>
    <row r="582" spans="1:33" ht="15" customHeight="1" x14ac:dyDescent="0.2">
      <c r="B582" s="262" t="s">
        <v>1613</v>
      </c>
      <c r="C582" s="262"/>
      <c r="D582" s="262"/>
      <c r="E582" s="262" t="s">
        <v>1614</v>
      </c>
      <c r="F582" s="262"/>
      <c r="G582" s="263"/>
      <c r="H582" s="264"/>
      <c r="I582" s="265"/>
      <c r="J582" s="265">
        <f>SUM(J583:J584)</f>
        <v>80048.009999999995</v>
      </c>
      <c r="K582" s="266"/>
      <c r="AF582" s="205"/>
      <c r="AG582" s="204"/>
    </row>
    <row r="583" spans="1:33" ht="15" customHeight="1" x14ac:dyDescent="0.2">
      <c r="A583" s="294" t="s">
        <v>1787</v>
      </c>
      <c r="B583" s="194" t="s">
        <v>1616</v>
      </c>
      <c r="C583" s="197" t="s">
        <v>1770</v>
      </c>
      <c r="D583" s="269" t="s">
        <v>1769</v>
      </c>
      <c r="E583" s="194" t="s">
        <v>1771</v>
      </c>
      <c r="F583" s="196" t="s">
        <v>40</v>
      </c>
      <c r="G583" s="198">
        <v>1</v>
      </c>
      <c r="H583" s="199">
        <v>34915.5</v>
      </c>
      <c r="I583" s="267">
        <f t="shared" ref="I583:I584" si="104">ROUND(H583*1.2081,2)</f>
        <v>42181.42</v>
      </c>
      <c r="J583" s="267">
        <f t="shared" ref="J583:J584" si="105">ROUND(G583*I583,2)</f>
        <v>42181.42</v>
      </c>
      <c r="K583" s="268">
        <f>(J583/J600)</f>
        <v>7.7059003760771129E-3</v>
      </c>
      <c r="AF583" s="205"/>
      <c r="AG583" s="204">
        <f t="shared" si="85"/>
        <v>42181.42</v>
      </c>
    </row>
    <row r="584" spans="1:33" ht="15" customHeight="1" x14ac:dyDescent="0.2">
      <c r="A584" s="294" t="s">
        <v>1787</v>
      </c>
      <c r="B584" s="194" t="s">
        <v>1615</v>
      </c>
      <c r="C584" s="195" t="s">
        <v>1773</v>
      </c>
      <c r="D584" s="194" t="s">
        <v>1469</v>
      </c>
      <c r="E584" s="194" t="s">
        <v>1772</v>
      </c>
      <c r="F584" s="196" t="s">
        <v>40</v>
      </c>
      <c r="G584" s="198">
        <v>1</v>
      </c>
      <c r="H584" s="199">
        <v>31343.919999999998</v>
      </c>
      <c r="I584" s="267">
        <f t="shared" si="104"/>
        <v>37866.589999999997</v>
      </c>
      <c r="J584" s="267">
        <f t="shared" si="105"/>
        <v>37866.589999999997</v>
      </c>
      <c r="K584" s="268">
        <f>(J584/J600)</f>
        <v>6.9176469194673343E-3</v>
      </c>
      <c r="AF584" s="205"/>
      <c r="AG584" s="204">
        <f t="shared" si="85"/>
        <v>37866.589999999997</v>
      </c>
    </row>
    <row r="585" spans="1:33" ht="15" customHeight="1" x14ac:dyDescent="0.2">
      <c r="B585" s="262" t="s">
        <v>1617</v>
      </c>
      <c r="C585" s="262"/>
      <c r="D585" s="262"/>
      <c r="E585" s="262" t="s">
        <v>1632</v>
      </c>
      <c r="F585" s="262"/>
      <c r="G585" s="263"/>
      <c r="H585" s="264"/>
      <c r="I585" s="265"/>
      <c r="J585" s="265">
        <f>SUM(J586:J599)</f>
        <v>34726.229999999989</v>
      </c>
      <c r="K585" s="266"/>
      <c r="AF585" s="205"/>
      <c r="AG585" s="204"/>
    </row>
    <row r="586" spans="1:33" ht="15" customHeight="1" x14ac:dyDescent="0.2">
      <c r="B586" s="194" t="s">
        <v>1618</v>
      </c>
      <c r="C586" s="195" t="s">
        <v>326</v>
      </c>
      <c r="D586" s="194" t="s">
        <v>36</v>
      </c>
      <c r="E586" s="194" t="s">
        <v>327</v>
      </c>
      <c r="F586" s="196" t="s">
        <v>40</v>
      </c>
      <c r="G586" s="198">
        <v>23</v>
      </c>
      <c r="H586" s="199">
        <v>24.65</v>
      </c>
      <c r="I586" s="267">
        <f t="shared" ref="I586:I599" si="106">ROUND(H586*1.2081,2)</f>
        <v>29.78</v>
      </c>
      <c r="J586" s="267">
        <f t="shared" ref="J586:J599" si="107">ROUND(G586*I586,2)</f>
        <v>684.94</v>
      </c>
      <c r="K586" s="268">
        <f>(J586/J600)</f>
        <v>1.2512806357847266E-4</v>
      </c>
      <c r="AF586" s="205"/>
      <c r="AG586" s="204">
        <f t="shared" si="85"/>
        <v>684.94</v>
      </c>
    </row>
    <row r="587" spans="1:33" ht="15" customHeight="1" x14ac:dyDescent="0.2">
      <c r="B587" s="194" t="s">
        <v>1619</v>
      </c>
      <c r="C587" s="195" t="s">
        <v>617</v>
      </c>
      <c r="D587" s="194" t="s">
        <v>36</v>
      </c>
      <c r="E587" s="194" t="s">
        <v>618</v>
      </c>
      <c r="F587" s="196" t="s">
        <v>51</v>
      </c>
      <c r="G587" s="198">
        <v>80</v>
      </c>
      <c r="H587" s="199">
        <v>28.24</v>
      </c>
      <c r="I587" s="267">
        <f t="shared" si="106"/>
        <v>34.119999999999997</v>
      </c>
      <c r="J587" s="267">
        <f t="shared" si="107"/>
        <v>2729.6</v>
      </c>
      <c r="K587" s="268">
        <f>(J587/J600)</f>
        <v>4.986561776853431E-4</v>
      </c>
      <c r="AF587" s="205"/>
      <c r="AG587" s="204">
        <f t="shared" ref="AG587:AG599" si="108">J587</f>
        <v>2729.6</v>
      </c>
    </row>
    <row r="588" spans="1:33" ht="15" customHeight="1" x14ac:dyDescent="0.2">
      <c r="B588" s="194" t="s">
        <v>1620</v>
      </c>
      <c r="C588" s="195" t="s">
        <v>287</v>
      </c>
      <c r="D588" s="194" t="s">
        <v>36</v>
      </c>
      <c r="E588" s="194" t="s">
        <v>288</v>
      </c>
      <c r="F588" s="196" t="s">
        <v>40</v>
      </c>
      <c r="G588" s="198">
        <v>23</v>
      </c>
      <c r="H588" s="199">
        <v>52.22</v>
      </c>
      <c r="I588" s="267">
        <f t="shared" si="106"/>
        <v>63.09</v>
      </c>
      <c r="J588" s="267">
        <f t="shared" si="107"/>
        <v>1451.07</v>
      </c>
      <c r="K588" s="268">
        <f>(J588/J600)</f>
        <v>2.6508829856164673E-4</v>
      </c>
      <c r="AF588" s="205"/>
      <c r="AG588" s="204">
        <f t="shared" si="108"/>
        <v>1451.07</v>
      </c>
    </row>
    <row r="589" spans="1:33" ht="15" customHeight="1" x14ac:dyDescent="0.2">
      <c r="B589" s="194" t="s">
        <v>1621</v>
      </c>
      <c r="C589" s="195">
        <v>98295</v>
      </c>
      <c r="D589" s="194" t="s">
        <v>36</v>
      </c>
      <c r="E589" s="194" t="s">
        <v>1635</v>
      </c>
      <c r="F589" s="196" t="s">
        <v>51</v>
      </c>
      <c r="G589" s="198">
        <v>1220</v>
      </c>
      <c r="H589" s="199">
        <v>6.47</v>
      </c>
      <c r="I589" s="267">
        <f t="shared" si="106"/>
        <v>7.82</v>
      </c>
      <c r="J589" s="267">
        <f t="shared" si="107"/>
        <v>9540.4</v>
      </c>
      <c r="K589" s="268">
        <f>(J589/J600)</f>
        <v>1.7428851837592496E-3</v>
      </c>
      <c r="AF589" s="205"/>
      <c r="AG589" s="204">
        <f t="shared" si="108"/>
        <v>9540.4</v>
      </c>
    </row>
    <row r="590" spans="1:33" ht="15" customHeight="1" x14ac:dyDescent="0.2">
      <c r="B590" s="194" t="s">
        <v>1622</v>
      </c>
      <c r="C590" s="195">
        <v>9090031</v>
      </c>
      <c r="D590" s="194" t="s">
        <v>1474</v>
      </c>
      <c r="E590" s="194" t="s">
        <v>1636</v>
      </c>
      <c r="F590" s="196" t="s">
        <v>40</v>
      </c>
      <c r="G590" s="198">
        <v>140</v>
      </c>
      <c r="H590" s="199">
        <v>15.91</v>
      </c>
      <c r="I590" s="267">
        <f t="shared" si="106"/>
        <v>19.22</v>
      </c>
      <c r="J590" s="267">
        <f t="shared" si="107"/>
        <v>2690.8</v>
      </c>
      <c r="K590" s="268">
        <f>(J590/J600)</f>
        <v>4.9156801103301636E-4</v>
      </c>
      <c r="AF590" s="205"/>
      <c r="AG590" s="204">
        <f t="shared" si="108"/>
        <v>2690.8</v>
      </c>
    </row>
    <row r="591" spans="1:33" ht="15" customHeight="1" x14ac:dyDescent="0.2">
      <c r="B591" s="194" t="s">
        <v>1623</v>
      </c>
      <c r="C591" s="195">
        <v>9090015</v>
      </c>
      <c r="D591" s="194" t="s">
        <v>1474</v>
      </c>
      <c r="E591" s="194" t="s">
        <v>1637</v>
      </c>
      <c r="F591" s="196" t="s">
        <v>40</v>
      </c>
      <c r="G591" s="198">
        <v>2</v>
      </c>
      <c r="H591" s="199">
        <v>432.31</v>
      </c>
      <c r="I591" s="267">
        <f t="shared" si="106"/>
        <v>522.27</v>
      </c>
      <c r="J591" s="267">
        <f t="shared" si="107"/>
        <v>1044.54</v>
      </c>
      <c r="K591" s="268">
        <f>(J591/J600)</f>
        <v>1.9082148440776976E-4</v>
      </c>
      <c r="AF591" s="205"/>
      <c r="AG591" s="204">
        <f t="shared" si="108"/>
        <v>1044.54</v>
      </c>
    </row>
    <row r="592" spans="1:33" ht="15" customHeight="1" x14ac:dyDescent="0.2">
      <c r="A592" s="294" t="s">
        <v>1787</v>
      </c>
      <c r="B592" s="194" t="s">
        <v>1624</v>
      </c>
      <c r="C592" s="195" t="s">
        <v>1639</v>
      </c>
      <c r="D592" s="194" t="s">
        <v>1469</v>
      </c>
      <c r="E592" s="194" t="s">
        <v>1638</v>
      </c>
      <c r="F592" s="196" t="s">
        <v>40</v>
      </c>
      <c r="G592" s="198">
        <v>2</v>
      </c>
      <c r="H592" s="199">
        <v>651.27</v>
      </c>
      <c r="I592" s="267">
        <f t="shared" si="106"/>
        <v>786.8</v>
      </c>
      <c r="J592" s="267">
        <f t="shared" si="107"/>
        <v>1573.6</v>
      </c>
      <c r="K592" s="268">
        <f>(J592/J600)</f>
        <v>2.8747265577581184E-4</v>
      </c>
      <c r="AF592" s="205"/>
      <c r="AG592" s="204">
        <f t="shared" si="108"/>
        <v>1573.6</v>
      </c>
    </row>
    <row r="593" spans="1:33" ht="15" customHeight="1" x14ac:dyDescent="0.2">
      <c r="B593" s="194" t="s">
        <v>1625</v>
      </c>
      <c r="C593" s="195">
        <v>9090021</v>
      </c>
      <c r="D593" s="194" t="s">
        <v>1474</v>
      </c>
      <c r="E593" s="194" t="s">
        <v>1640</v>
      </c>
      <c r="F593" s="196" t="s">
        <v>40</v>
      </c>
      <c r="G593" s="198">
        <v>4</v>
      </c>
      <c r="H593" s="199">
        <v>21.56</v>
      </c>
      <c r="I593" s="267">
        <f t="shared" si="106"/>
        <v>26.05</v>
      </c>
      <c r="J593" s="267">
        <f t="shared" si="107"/>
        <v>104.2</v>
      </c>
      <c r="K593" s="268">
        <f>(J593/J600)</f>
        <v>1.903574652506329E-5</v>
      </c>
      <c r="AF593" s="205"/>
      <c r="AG593" s="204">
        <f t="shared" si="108"/>
        <v>104.2</v>
      </c>
    </row>
    <row r="594" spans="1:33" ht="15" customHeight="1" x14ac:dyDescent="0.2">
      <c r="A594" s="294" t="s">
        <v>1787</v>
      </c>
      <c r="B594" s="194" t="s">
        <v>1626</v>
      </c>
      <c r="C594" s="195" t="s">
        <v>1641</v>
      </c>
      <c r="D594" s="194" t="s">
        <v>1469</v>
      </c>
      <c r="E594" s="194" t="s">
        <v>1642</v>
      </c>
      <c r="F594" s="196" t="s">
        <v>40</v>
      </c>
      <c r="G594" s="198">
        <v>3</v>
      </c>
      <c r="H594" s="199">
        <v>100.4</v>
      </c>
      <c r="I594" s="267">
        <f t="shared" si="106"/>
        <v>121.29</v>
      </c>
      <c r="J594" s="267">
        <f t="shared" si="107"/>
        <v>363.87</v>
      </c>
      <c r="K594" s="268">
        <f>(J594/J600)</f>
        <v>6.6473484530468128E-5</v>
      </c>
      <c r="AF594" s="205"/>
      <c r="AG594" s="204">
        <f t="shared" si="108"/>
        <v>363.87</v>
      </c>
    </row>
    <row r="595" spans="1:33" ht="15" customHeight="1" x14ac:dyDescent="0.2">
      <c r="A595" s="294" t="s">
        <v>1787</v>
      </c>
      <c r="B595" s="194" t="s">
        <v>1627</v>
      </c>
      <c r="C595" s="195" t="s">
        <v>1643</v>
      </c>
      <c r="D595" s="194" t="s">
        <v>1469</v>
      </c>
      <c r="E595" s="194" t="s">
        <v>1644</v>
      </c>
      <c r="F595" s="196" t="s">
        <v>40</v>
      </c>
      <c r="G595" s="198">
        <v>2</v>
      </c>
      <c r="H595" s="199">
        <v>1256.22</v>
      </c>
      <c r="I595" s="267">
        <f t="shared" si="106"/>
        <v>1517.64</v>
      </c>
      <c r="J595" s="267">
        <f t="shared" si="107"/>
        <v>3035.28</v>
      </c>
      <c r="K595" s="268">
        <f>(J595/J600)</f>
        <v>5.5449923908439645E-4</v>
      </c>
      <c r="AF595" s="205"/>
      <c r="AG595" s="204">
        <f t="shared" si="108"/>
        <v>3035.28</v>
      </c>
    </row>
    <row r="596" spans="1:33" ht="15" customHeight="1" x14ac:dyDescent="0.2">
      <c r="A596" s="294" t="s">
        <v>1787</v>
      </c>
      <c r="B596" s="194" t="s">
        <v>1628</v>
      </c>
      <c r="C596" s="195" t="s">
        <v>1645</v>
      </c>
      <c r="D596" s="194" t="s">
        <v>1469</v>
      </c>
      <c r="E596" s="194" t="s">
        <v>1646</v>
      </c>
      <c r="F596" s="196" t="s">
        <v>40</v>
      </c>
      <c r="G596" s="198">
        <v>2</v>
      </c>
      <c r="H596" s="199">
        <v>95.46</v>
      </c>
      <c r="I596" s="267">
        <f t="shared" si="106"/>
        <v>115.33</v>
      </c>
      <c r="J596" s="267">
        <f t="shared" si="107"/>
        <v>230.66</v>
      </c>
      <c r="K596" s="268">
        <f>(J596/J600)</f>
        <v>4.2138054639837795E-5</v>
      </c>
      <c r="AF596" s="205"/>
      <c r="AG596" s="204">
        <f t="shared" si="108"/>
        <v>230.66</v>
      </c>
    </row>
    <row r="597" spans="1:33" ht="15" customHeight="1" x14ac:dyDescent="0.2">
      <c r="B597" s="194" t="s">
        <v>1629</v>
      </c>
      <c r="C597" s="195">
        <v>9090017</v>
      </c>
      <c r="D597" s="194" t="s">
        <v>1474</v>
      </c>
      <c r="E597" s="194" t="s">
        <v>1647</v>
      </c>
      <c r="F597" s="196" t="s">
        <v>40</v>
      </c>
      <c r="G597" s="198">
        <v>2</v>
      </c>
      <c r="H597" s="199">
        <v>461.18</v>
      </c>
      <c r="I597" s="267">
        <f t="shared" si="106"/>
        <v>557.15</v>
      </c>
      <c r="J597" s="267">
        <f t="shared" si="107"/>
        <v>1114.3</v>
      </c>
      <c r="K597" s="268">
        <f>(J597/J600)</f>
        <v>2.0356556960535532E-4</v>
      </c>
      <c r="AF597" s="205"/>
      <c r="AG597" s="204">
        <f t="shared" si="108"/>
        <v>1114.3</v>
      </c>
    </row>
    <row r="598" spans="1:33" ht="15" customHeight="1" x14ac:dyDescent="0.2">
      <c r="A598" s="294" t="s">
        <v>1787</v>
      </c>
      <c r="B598" s="194" t="s">
        <v>1630</v>
      </c>
      <c r="C598" s="195" t="s">
        <v>1648</v>
      </c>
      <c r="D598" s="194" t="s">
        <v>1469</v>
      </c>
      <c r="E598" s="194" t="s">
        <v>1649</v>
      </c>
      <c r="F598" s="196" t="s">
        <v>328</v>
      </c>
      <c r="G598" s="198">
        <v>1</v>
      </c>
      <c r="H598" s="199">
        <v>7502.05</v>
      </c>
      <c r="I598" s="267">
        <f t="shared" si="106"/>
        <v>9063.23</v>
      </c>
      <c r="J598" s="267">
        <f t="shared" si="107"/>
        <v>9063.23</v>
      </c>
      <c r="K598" s="268">
        <f>(J598/J600)</f>
        <v>1.6557135218651571E-3</v>
      </c>
      <c r="AF598" s="205"/>
      <c r="AG598" s="204">
        <f t="shared" si="108"/>
        <v>9063.23</v>
      </c>
    </row>
    <row r="599" spans="1:33" ht="15" customHeight="1" x14ac:dyDescent="0.2">
      <c r="A599" s="294" t="s">
        <v>1787</v>
      </c>
      <c r="B599" s="194" t="s">
        <v>1631</v>
      </c>
      <c r="C599" s="195">
        <v>12782</v>
      </c>
      <c r="D599" s="194" t="s">
        <v>140</v>
      </c>
      <c r="E599" s="194" t="s">
        <v>1650</v>
      </c>
      <c r="F599" s="196" t="s">
        <v>40</v>
      </c>
      <c r="G599" s="198">
        <v>2</v>
      </c>
      <c r="H599" s="199">
        <v>455.15</v>
      </c>
      <c r="I599" s="267">
        <f t="shared" si="106"/>
        <v>549.87</v>
      </c>
      <c r="J599" s="267">
        <f t="shared" si="107"/>
        <v>1099.74</v>
      </c>
      <c r="K599" s="268">
        <f>(J599/J600)</f>
        <v>2.0090568026365742E-4</v>
      </c>
      <c r="AF599" s="205"/>
      <c r="AG599" s="204">
        <f t="shared" si="108"/>
        <v>1099.74</v>
      </c>
    </row>
    <row r="600" spans="1:33" ht="25.5" customHeight="1" x14ac:dyDescent="0.2">
      <c r="B600" s="327" t="s">
        <v>1757</v>
      </c>
      <c r="C600" s="327"/>
      <c r="D600" s="327"/>
      <c r="E600" s="327"/>
      <c r="F600" s="327"/>
      <c r="G600" s="327"/>
      <c r="H600" s="327"/>
      <c r="I600" s="327"/>
      <c r="J600" s="270">
        <f>SUM(J18,J40,J57,J91,J106,J118,J122,J154,J161,J170,J173,J176,J189,J192,J220,J368,J478,J500,J526,J539,J547)</f>
        <v>5473911.9300000006</v>
      </c>
      <c r="K600" s="271">
        <f>SUM(K20:K599)</f>
        <v>0.99999999999999889</v>
      </c>
      <c r="AF600" s="207">
        <f>SUM(AF18:AF599)</f>
        <v>5473911.9300000006</v>
      </c>
      <c r="AG600" s="204">
        <f>SUM(AG19:AG599)</f>
        <v>5473911.9300000006</v>
      </c>
    </row>
    <row r="602" spans="1:33" ht="15" customHeight="1" x14ac:dyDescent="0.2">
      <c r="H602" s="200"/>
    </row>
    <row r="606" spans="1:33" ht="15" customHeight="1" x14ac:dyDescent="0.2">
      <c r="D606" s="347" t="s">
        <v>1768</v>
      </c>
      <c r="E606" s="347"/>
      <c r="F606" s="347"/>
      <c r="G606" s="347"/>
      <c r="H606" s="347"/>
      <c r="I606" s="347"/>
      <c r="J606" s="347"/>
      <c r="K606" s="347"/>
      <c r="L606" s="347"/>
      <c r="M606" s="347"/>
      <c r="N606" s="347"/>
      <c r="O606" s="347"/>
      <c r="P606" s="347"/>
      <c r="Q606" s="347"/>
    </row>
    <row r="607" spans="1:33" ht="15" customHeight="1" x14ac:dyDescent="0.2">
      <c r="D607" s="347"/>
      <c r="E607" s="347"/>
      <c r="F607" s="347"/>
      <c r="G607" s="347"/>
      <c r="H607" s="347"/>
      <c r="I607" s="347"/>
      <c r="J607" s="347"/>
      <c r="K607" s="347"/>
      <c r="L607" s="347"/>
      <c r="M607" s="347"/>
      <c r="N607" s="347"/>
      <c r="O607" s="347"/>
      <c r="P607" s="347"/>
      <c r="Q607" s="347"/>
    </row>
    <row r="608" spans="1:33" ht="15" customHeight="1" x14ac:dyDescent="0.25">
      <c r="D608" s="249"/>
      <c r="E608" s="249"/>
      <c r="F608" s="249"/>
      <c r="G608" s="249"/>
      <c r="H608" s="222"/>
      <c r="I608" s="222"/>
      <c r="J608" s="250"/>
      <c r="K608" s="223"/>
      <c r="L608" s="223"/>
      <c r="M608" s="222"/>
      <c r="N608" s="222"/>
      <c r="O608" s="222"/>
      <c r="P608" s="222"/>
      <c r="Q608" s="222"/>
    </row>
    <row r="609" spans="4:17" ht="15" customHeight="1" x14ac:dyDescent="0.25">
      <c r="D609" s="251"/>
      <c r="E609" s="251"/>
      <c r="F609" s="251"/>
      <c r="G609" s="251"/>
      <c r="H609" s="222"/>
      <c r="I609" s="222"/>
      <c r="J609" s="250"/>
      <c r="K609" s="223"/>
      <c r="L609" s="223"/>
      <c r="M609" s="222"/>
      <c r="N609" s="222"/>
      <c r="O609" s="222"/>
      <c r="P609" s="222"/>
      <c r="Q609" s="222"/>
    </row>
    <row r="610" spans="4:17" ht="15" customHeight="1" x14ac:dyDescent="0.25">
      <c r="D610" s="251"/>
      <c r="E610" s="252"/>
      <c r="F610" s="252"/>
      <c r="G610" s="252"/>
      <c r="H610" s="222"/>
      <c r="I610" s="222"/>
      <c r="J610" s="223"/>
      <c r="K610" s="223"/>
      <c r="L610" s="223"/>
      <c r="M610" s="222"/>
      <c r="N610" s="222"/>
      <c r="O610" s="222"/>
      <c r="P610" s="222"/>
      <c r="Q610" s="222"/>
    </row>
    <row r="611" spans="4:17" ht="15" customHeight="1" x14ac:dyDescent="0.2">
      <c r="D611" s="251"/>
      <c r="E611" s="252"/>
      <c r="F611" s="252"/>
      <c r="G611" s="252"/>
      <c r="H611" s="222"/>
      <c r="I611" s="222"/>
      <c r="J611" s="253"/>
      <c r="K611" s="222"/>
      <c r="L611" s="222"/>
      <c r="M611" s="222"/>
      <c r="N611" s="222"/>
      <c r="O611" s="222"/>
      <c r="P611" s="222"/>
      <c r="Q611" s="222"/>
    </row>
    <row r="612" spans="4:17" ht="15" customHeight="1" x14ac:dyDescent="0.2">
      <c r="D612" s="251"/>
      <c r="E612" s="252"/>
      <c r="F612" s="252"/>
      <c r="G612" s="252"/>
      <c r="H612" s="222"/>
      <c r="I612" s="222"/>
      <c r="J612" s="253"/>
      <c r="K612" s="222"/>
      <c r="L612" s="222"/>
      <c r="M612" s="222"/>
      <c r="N612" s="222"/>
      <c r="O612" s="222"/>
      <c r="P612" s="222"/>
      <c r="Q612" s="222"/>
    </row>
    <row r="613" spans="4:17" ht="15" customHeight="1" x14ac:dyDescent="0.25">
      <c r="D613" s="348" t="s">
        <v>15</v>
      </c>
      <c r="E613" s="349"/>
      <c r="F613" s="349"/>
      <c r="G613" s="349"/>
      <c r="H613" s="222"/>
      <c r="I613" s="222"/>
      <c r="J613" s="253"/>
      <c r="K613" s="222"/>
      <c r="L613" s="222"/>
      <c r="M613" s="222"/>
      <c r="N613" s="222"/>
      <c r="O613" s="222"/>
      <c r="P613" s="222"/>
      <c r="Q613" s="222"/>
    </row>
    <row r="614" spans="4:17" ht="15" customHeight="1" x14ac:dyDescent="0.25">
      <c r="D614" s="350" t="s">
        <v>1765</v>
      </c>
      <c r="E614" s="351"/>
      <c r="F614" s="351"/>
      <c r="G614" s="351"/>
      <c r="H614" s="222"/>
      <c r="I614" s="222"/>
      <c r="J614" s="253"/>
      <c r="K614" s="222"/>
      <c r="L614" s="222"/>
      <c r="M614" s="222"/>
      <c r="N614" s="222"/>
      <c r="O614" s="222"/>
      <c r="P614" s="222"/>
      <c r="Q614" s="222"/>
    </row>
    <row r="615" spans="4:17" ht="15" customHeight="1" x14ac:dyDescent="0.25">
      <c r="D615" s="350" t="s">
        <v>1766</v>
      </c>
      <c r="E615" s="351"/>
      <c r="F615" s="351"/>
      <c r="G615" s="351"/>
      <c r="H615" s="222"/>
      <c r="I615" s="222"/>
      <c r="J615" s="253"/>
      <c r="K615" s="222"/>
      <c r="L615" s="222"/>
      <c r="M615" s="222"/>
      <c r="N615" s="222"/>
      <c r="O615" s="222"/>
      <c r="P615" s="222"/>
      <c r="Q615" s="222"/>
    </row>
    <row r="616" spans="4:17" ht="15" customHeight="1" x14ac:dyDescent="0.2">
      <c r="D616" s="348" t="s">
        <v>1767</v>
      </c>
      <c r="E616" s="348"/>
      <c r="F616" s="348"/>
      <c r="G616" s="348"/>
      <c r="H616" s="222"/>
      <c r="I616" s="222"/>
      <c r="J616" s="253"/>
      <c r="K616" s="222"/>
      <c r="L616" s="222"/>
      <c r="M616" s="222"/>
      <c r="N616" s="222"/>
      <c r="O616" s="222"/>
      <c r="P616" s="222"/>
      <c r="Q616" s="222"/>
    </row>
  </sheetData>
  <autoFilter ref="A17:AC468" xr:uid="{00000000-0009-0000-0000-000002000000}"/>
  <mergeCells count="18">
    <mergeCell ref="D606:Q607"/>
    <mergeCell ref="D613:G613"/>
    <mergeCell ref="D614:G614"/>
    <mergeCell ref="D615:G615"/>
    <mergeCell ref="D616:G616"/>
    <mergeCell ref="B600:I600"/>
    <mergeCell ref="AF13:AG13"/>
    <mergeCell ref="B2:K6"/>
    <mergeCell ref="B15:B16"/>
    <mergeCell ref="C15:C16"/>
    <mergeCell ref="D15:D16"/>
    <mergeCell ref="E15:E16"/>
    <mergeCell ref="F15:F16"/>
    <mergeCell ref="G15:G16"/>
    <mergeCell ref="H15:H16"/>
    <mergeCell ref="K15:K16"/>
    <mergeCell ref="I15:I16"/>
    <mergeCell ref="J15:J1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4C02-CF45-491F-91E3-881D508AF8D4}">
  <sheetPr>
    <tabColor rgb="FFBFBFBF"/>
  </sheetPr>
  <dimension ref="A1:Y1037"/>
  <sheetViews>
    <sheetView showGridLines="0" tabSelected="1" zoomScale="70" zoomScaleNormal="70" workbookViewId="0"/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7" width="19.75" customWidth="1"/>
    <col min="8" max="8" width="20.75" bestFit="1" customWidth="1"/>
    <col min="9" max="9" width="20.875" customWidth="1"/>
    <col min="10" max="10" width="21.25" customWidth="1"/>
    <col min="11" max="11" width="22.125" customWidth="1"/>
    <col min="12" max="12" width="21.75" customWidth="1"/>
    <col min="13" max="13" width="21.25" customWidth="1"/>
    <col min="14" max="14" width="22.75" customWidth="1"/>
    <col min="15" max="15" width="22.125" customWidth="1"/>
    <col min="16" max="17" width="0" hidden="1" customWidth="1"/>
  </cols>
  <sheetData>
    <row r="1" spans="1:25" ht="14.25" x14ac:dyDescent="0.2">
      <c r="A1" s="40"/>
      <c r="B1" s="2"/>
      <c r="C1" s="19"/>
      <c r="D1" s="19"/>
      <c r="E1" s="19"/>
      <c r="F1" s="40"/>
      <c r="G1" s="40"/>
      <c r="H1" s="4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18.75" customHeight="1" x14ac:dyDescent="0.2">
      <c r="A2" s="42"/>
      <c r="B2" s="385" t="s">
        <v>1764</v>
      </c>
      <c r="C2" s="386"/>
      <c r="D2" s="386"/>
      <c r="E2" s="387"/>
      <c r="F2" s="42"/>
      <c r="G2" s="4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0"/>
      <c r="V2" s="40"/>
      <c r="W2" s="40"/>
      <c r="X2" s="40"/>
      <c r="Y2" s="1"/>
    </row>
    <row r="3" spans="1:25" ht="18.75" customHeight="1" x14ac:dyDescent="0.2">
      <c r="A3" s="42"/>
      <c r="B3" s="388"/>
      <c r="C3" s="389"/>
      <c r="D3" s="389"/>
      <c r="E3" s="390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0"/>
      <c r="V3" s="40"/>
      <c r="W3" s="40"/>
      <c r="X3" s="40"/>
      <c r="Y3" s="1"/>
    </row>
    <row r="4" spans="1:25" ht="18.75" customHeight="1" x14ac:dyDescent="0.2">
      <c r="A4" s="42"/>
      <c r="B4" s="388"/>
      <c r="C4" s="389"/>
      <c r="D4" s="389"/>
      <c r="E4" s="390"/>
      <c r="F4" s="42"/>
      <c r="G4" s="4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0"/>
      <c r="V4" s="40"/>
      <c r="W4" s="40"/>
      <c r="X4" s="40"/>
      <c r="Y4" s="1"/>
    </row>
    <row r="5" spans="1:25" ht="18.75" customHeight="1" x14ac:dyDescent="0.2">
      <c r="A5" s="42"/>
      <c r="B5" s="388"/>
      <c r="C5" s="389"/>
      <c r="D5" s="389"/>
      <c r="E5" s="390"/>
      <c r="F5" s="42"/>
      <c r="G5" s="4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0"/>
      <c r="V5" s="40"/>
      <c r="W5" s="40"/>
      <c r="X5" s="40"/>
      <c r="Y5" s="1"/>
    </row>
    <row r="6" spans="1:25" ht="18.75" customHeight="1" x14ac:dyDescent="0.2">
      <c r="A6" s="42"/>
      <c r="B6" s="391"/>
      <c r="C6" s="392"/>
      <c r="D6" s="392"/>
      <c r="E6" s="393"/>
      <c r="F6" s="42"/>
      <c r="G6" s="43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0"/>
      <c r="V6" s="40"/>
      <c r="W6" s="40"/>
      <c r="X6" s="40"/>
      <c r="Y6" s="1"/>
    </row>
    <row r="7" spans="1:25" ht="15" customHeight="1" x14ac:dyDescent="0.2">
      <c r="A7" s="44"/>
      <c r="B7" s="4"/>
      <c r="C7" s="4"/>
      <c r="D7" s="4"/>
      <c r="E7" s="4"/>
      <c r="F7" s="44"/>
      <c r="G7" s="45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1"/>
    </row>
    <row r="8" spans="1:25" ht="22.5" customHeight="1" x14ac:dyDescent="0.2">
      <c r="A8" s="44"/>
      <c r="B8" s="210" t="str">
        <f>'DADOS GERAIS'!B8</f>
        <v>Secretaria de Atenção Primária à Saúde</v>
      </c>
      <c r="C8" s="211"/>
      <c r="D8" s="48"/>
      <c r="E8" s="49"/>
      <c r="F8" s="44"/>
      <c r="G8" s="45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1"/>
    </row>
    <row r="9" spans="1:25" ht="22.5" customHeight="1" x14ac:dyDescent="0.2">
      <c r="A9" s="44"/>
      <c r="B9" s="212" t="str">
        <f>'DADOS GERAIS'!B9</f>
        <v>Unidade Básica de Saúde Porte 4 - Área Construída: 871,24m²</v>
      </c>
      <c r="C9" s="213"/>
      <c r="D9" s="214"/>
      <c r="E9" s="53"/>
      <c r="F9" s="44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1"/>
    </row>
    <row r="10" spans="1:25" ht="15" customHeight="1" x14ac:dyDescent="0.25">
      <c r="A10" s="44"/>
      <c r="B10" s="394"/>
      <c r="C10" s="395"/>
      <c r="D10" s="215"/>
      <c r="E10" s="208"/>
      <c r="F10" s="44"/>
      <c r="G10" s="4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1"/>
    </row>
    <row r="11" spans="1:25" ht="30.75" customHeight="1" x14ac:dyDescent="0.2">
      <c r="A11" s="44"/>
      <c r="B11" s="216"/>
      <c r="C11" s="217"/>
      <c r="D11" s="217"/>
      <c r="E11" s="217"/>
      <c r="F11" s="218" t="s">
        <v>1536</v>
      </c>
      <c r="G11" s="218" t="s">
        <v>1537</v>
      </c>
      <c r="H11" s="218" t="s">
        <v>1538</v>
      </c>
      <c r="I11" s="218" t="s">
        <v>1539</v>
      </c>
      <c r="J11" s="218" t="s">
        <v>1540</v>
      </c>
      <c r="K11" s="218" t="s">
        <v>1541</v>
      </c>
      <c r="L11" s="218" t="s">
        <v>1542</v>
      </c>
      <c r="M11" s="218" t="s">
        <v>1543</v>
      </c>
      <c r="N11" s="218" t="s">
        <v>1759</v>
      </c>
      <c r="O11" s="218" t="s">
        <v>1760</v>
      </c>
      <c r="P11" s="44"/>
      <c r="Q11" s="44"/>
      <c r="R11" s="44"/>
      <c r="S11" s="44"/>
      <c r="T11" s="44"/>
      <c r="U11" s="44"/>
      <c r="V11" s="44"/>
      <c r="W11" s="44"/>
      <c r="X11" s="44"/>
      <c r="Y11" s="1"/>
    </row>
    <row r="12" spans="1:25" ht="31.5" customHeight="1" x14ac:dyDescent="0.2">
      <c r="A12" s="62"/>
      <c r="B12" s="219" t="s">
        <v>18</v>
      </c>
      <c r="C12" s="352" t="s">
        <v>19</v>
      </c>
      <c r="D12" s="353"/>
      <c r="E12" s="218" t="s">
        <v>1761</v>
      </c>
      <c r="F12" s="218" t="s">
        <v>1544</v>
      </c>
      <c r="G12" s="218" t="s">
        <v>1544</v>
      </c>
      <c r="H12" s="218" t="s">
        <v>1544</v>
      </c>
      <c r="I12" s="218" t="s">
        <v>1544</v>
      </c>
      <c r="J12" s="218" t="s">
        <v>1544</v>
      </c>
      <c r="K12" s="218" t="s">
        <v>1544</v>
      </c>
      <c r="L12" s="218" t="s">
        <v>1544</v>
      </c>
      <c r="M12" s="218" t="s">
        <v>1544</v>
      </c>
      <c r="N12" s="218" t="s">
        <v>1544</v>
      </c>
      <c r="O12" s="218" t="s">
        <v>1544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5" customHeight="1" x14ac:dyDescent="0.25">
      <c r="A13" s="62"/>
      <c r="B13" s="220"/>
      <c r="C13" s="221"/>
      <c r="D13" s="221"/>
      <c r="E13" s="220"/>
      <c r="F13" s="222"/>
      <c r="G13" s="222"/>
      <c r="H13" s="223"/>
      <c r="I13" s="223"/>
      <c r="J13" s="223"/>
      <c r="K13" s="222"/>
      <c r="L13" s="222"/>
      <c r="M13" s="222"/>
      <c r="N13" s="222"/>
      <c r="O13" s="222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5" customHeight="1" x14ac:dyDescent="0.2">
      <c r="A14" s="44"/>
      <c r="B14" s="360">
        <v>1</v>
      </c>
      <c r="C14" s="362" t="str">
        <f t="array" ref="C14">INDEX('ORC. SINTÉTICO'!$E:$E,MATCH($B14,'ORC. SINTÉTICO'!$B:$B,0))</f>
        <v>SERVIÇOS PRELIMINARES E INDIRETOS</v>
      </c>
      <c r="D14" s="363"/>
      <c r="E14" s="224">
        <f>E16/E78</f>
        <v>8.6941080909937102E-2</v>
      </c>
      <c r="F14" s="224">
        <v>0.34749999999999998</v>
      </c>
      <c r="G14" s="224">
        <v>7.2499999999999995E-2</v>
      </c>
      <c r="H14" s="224">
        <v>7.2499999999999995E-2</v>
      </c>
      <c r="I14" s="224">
        <v>7.2499999999999995E-2</v>
      </c>
      <c r="J14" s="224">
        <v>7.2499999999999995E-2</v>
      </c>
      <c r="K14" s="224">
        <v>7.2499999999999995E-2</v>
      </c>
      <c r="L14" s="224">
        <v>7.2499999999999995E-2</v>
      </c>
      <c r="M14" s="224">
        <v>7.2499999999999995E-2</v>
      </c>
      <c r="N14" s="224">
        <v>7.2499999999999995E-2</v>
      </c>
      <c r="O14" s="224">
        <v>7.2499999999999995E-2</v>
      </c>
      <c r="P14" s="44"/>
      <c r="Q14" s="130">
        <f>SUM(F14:O14)</f>
        <v>1</v>
      </c>
      <c r="R14" s="44"/>
      <c r="S14" s="44"/>
      <c r="T14" s="44"/>
      <c r="U14" s="44"/>
      <c r="V14" s="44"/>
      <c r="W14" s="40"/>
      <c r="X14" s="40"/>
      <c r="Y14" s="40"/>
    </row>
    <row r="15" spans="1:25" ht="15" customHeight="1" x14ac:dyDescent="0.2">
      <c r="A15" s="44"/>
      <c r="B15" s="361"/>
      <c r="C15" s="364"/>
      <c r="D15" s="365"/>
      <c r="E15" s="225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44"/>
      <c r="Q15" s="44"/>
      <c r="R15" s="44"/>
      <c r="S15" s="44"/>
      <c r="T15" s="44"/>
      <c r="U15" s="44"/>
      <c r="V15" s="44"/>
      <c r="W15" s="40"/>
      <c r="X15" s="40"/>
      <c r="Y15" s="40"/>
    </row>
    <row r="16" spans="1:25" ht="15" customHeight="1" x14ac:dyDescent="0.2">
      <c r="A16" s="44"/>
      <c r="B16" s="382"/>
      <c r="C16" s="383"/>
      <c r="D16" s="384"/>
      <c r="E16" s="225">
        <f>'ORC. SINTÉTICO'!J18</f>
        <v>475907.82</v>
      </c>
      <c r="F16" s="227">
        <f>F14*E16</f>
        <v>165377.96745</v>
      </c>
      <c r="G16" s="227">
        <f>G14*E16</f>
        <v>34503.31695</v>
      </c>
      <c r="H16" s="227">
        <f>H14*E16</f>
        <v>34503.31695</v>
      </c>
      <c r="I16" s="227">
        <f>I14*E16</f>
        <v>34503.31695</v>
      </c>
      <c r="J16" s="227">
        <f>J14*E16</f>
        <v>34503.31695</v>
      </c>
      <c r="K16" s="227">
        <f>K14*E16</f>
        <v>34503.31695</v>
      </c>
      <c r="L16" s="227">
        <f>L14*E16</f>
        <v>34503.31695</v>
      </c>
      <c r="M16" s="227">
        <f>M14*E16</f>
        <v>34503.31695</v>
      </c>
      <c r="N16" s="227">
        <f>N14*E16</f>
        <v>34503.31695</v>
      </c>
      <c r="O16" s="227">
        <f>O14*E16</f>
        <v>34503.31695</v>
      </c>
      <c r="P16" s="44"/>
      <c r="Q16" s="44"/>
      <c r="R16" s="44"/>
      <c r="S16" s="44"/>
      <c r="T16" s="44"/>
      <c r="U16" s="44"/>
      <c r="V16" s="44"/>
      <c r="W16" s="40"/>
      <c r="X16" s="40"/>
      <c r="Y16" s="40"/>
    </row>
    <row r="17" spans="1:25" ht="15" customHeight="1" x14ac:dyDescent="0.2">
      <c r="A17" s="44"/>
      <c r="B17" s="360">
        <v>2</v>
      </c>
      <c r="C17" s="362" t="str">
        <f t="array" ref="C17">INDEX('ORC. SINTÉTICO'!$E:$E,MATCH($B17,'ORC. SINTÉTICO'!$B:$B,0))</f>
        <v>FUNDAÇÃO</v>
      </c>
      <c r="D17" s="363"/>
      <c r="E17" s="224">
        <f>E19/E78</f>
        <v>6.5834267085111822E-2</v>
      </c>
      <c r="F17" s="224">
        <v>0.4</v>
      </c>
      <c r="G17" s="224">
        <v>0.6</v>
      </c>
      <c r="H17" s="224"/>
      <c r="I17" s="224"/>
      <c r="J17" s="224"/>
      <c r="K17" s="224"/>
      <c r="L17" s="224"/>
      <c r="M17" s="224"/>
      <c r="N17" s="224"/>
      <c r="O17" s="224"/>
      <c r="P17" s="44"/>
      <c r="Q17" s="130">
        <f>SUM(F17:O17)</f>
        <v>1</v>
      </c>
      <c r="R17" s="44"/>
      <c r="S17" s="44"/>
      <c r="T17" s="44"/>
      <c r="U17" s="44"/>
      <c r="V17" s="44"/>
      <c r="W17" s="40"/>
      <c r="X17" s="40"/>
      <c r="Y17" s="40"/>
    </row>
    <row r="18" spans="1:25" ht="15" customHeight="1" x14ac:dyDescent="0.2">
      <c r="A18" s="44"/>
      <c r="B18" s="361"/>
      <c r="C18" s="364"/>
      <c r="D18" s="365"/>
      <c r="E18" s="225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44"/>
      <c r="Q18" s="44"/>
      <c r="R18" s="44"/>
      <c r="S18" s="44"/>
      <c r="T18" s="44"/>
      <c r="U18" s="44"/>
      <c r="V18" s="44"/>
      <c r="W18" s="40"/>
      <c r="X18" s="40"/>
      <c r="Y18" s="40"/>
    </row>
    <row r="19" spans="1:25" ht="15" customHeight="1" x14ac:dyDescent="0.2">
      <c r="A19" s="44"/>
      <c r="B19" s="382"/>
      <c r="C19" s="383"/>
      <c r="D19" s="384"/>
      <c r="E19" s="225">
        <f>'ORC. SINTÉTICO'!J40</f>
        <v>360370.98</v>
      </c>
      <c r="F19" s="227">
        <f>F17*E19</f>
        <v>144148.39199999999</v>
      </c>
      <c r="G19" s="227">
        <f>G17*E19</f>
        <v>216222.58799999999</v>
      </c>
      <c r="H19" s="227"/>
      <c r="I19" s="227"/>
      <c r="J19" s="227"/>
      <c r="K19" s="227"/>
      <c r="L19" s="227"/>
      <c r="M19" s="227"/>
      <c r="N19" s="227"/>
      <c r="O19" s="227"/>
      <c r="P19" s="44"/>
      <c r="Q19" s="44"/>
      <c r="R19" s="44"/>
      <c r="S19" s="44"/>
      <c r="T19" s="44"/>
      <c r="U19" s="44"/>
      <c r="V19" s="44"/>
      <c r="W19" s="40"/>
      <c r="X19" s="40"/>
      <c r="Y19" s="40"/>
    </row>
    <row r="20" spans="1:25" ht="15" customHeight="1" x14ac:dyDescent="0.2">
      <c r="A20" s="44"/>
      <c r="B20" s="360">
        <v>3</v>
      </c>
      <c r="C20" s="362" t="str">
        <f t="array" ref="C20">INDEX('ORC. SINTÉTICO'!$E:$E,MATCH($B20,'ORC. SINTÉTICO'!$B:$B,0))</f>
        <v>ESTRUTURA</v>
      </c>
      <c r="D20" s="363"/>
      <c r="E20" s="224">
        <f>E22/E78</f>
        <v>9.7498148823888728E-2</v>
      </c>
      <c r="F20" s="224"/>
      <c r="G20" s="224">
        <v>0.2</v>
      </c>
      <c r="H20" s="224">
        <v>0.5</v>
      </c>
      <c r="I20" s="224">
        <v>0.3</v>
      </c>
      <c r="J20" s="224"/>
      <c r="K20" s="224"/>
      <c r="L20" s="224"/>
      <c r="M20" s="224"/>
      <c r="N20" s="224"/>
      <c r="O20" s="224"/>
      <c r="P20" s="44"/>
      <c r="Q20" s="130">
        <f>SUM(F20:O20)</f>
        <v>1</v>
      </c>
      <c r="R20" s="44"/>
      <c r="S20" s="44"/>
      <c r="T20" s="44"/>
      <c r="U20" s="44"/>
      <c r="V20" s="44"/>
      <c r="W20" s="40"/>
      <c r="X20" s="40"/>
      <c r="Y20" s="40"/>
    </row>
    <row r="21" spans="1:25" ht="15" customHeight="1" x14ac:dyDescent="0.2">
      <c r="A21" s="44"/>
      <c r="B21" s="361"/>
      <c r="C21" s="364"/>
      <c r="D21" s="365"/>
      <c r="E21" s="225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44"/>
      <c r="Q21" s="44"/>
      <c r="R21" s="44"/>
      <c r="S21" s="44"/>
      <c r="T21" s="44"/>
      <c r="U21" s="44"/>
      <c r="V21" s="44"/>
      <c r="W21" s="40"/>
      <c r="X21" s="40"/>
      <c r="Y21" s="40"/>
    </row>
    <row r="22" spans="1:25" ht="15" customHeight="1" x14ac:dyDescent="0.2">
      <c r="A22" s="44"/>
      <c r="B22" s="382"/>
      <c r="C22" s="383"/>
      <c r="D22" s="384"/>
      <c r="E22" s="225">
        <f>'ORC. SINTÉTICO'!J57</f>
        <v>533696.28</v>
      </c>
      <c r="F22" s="227"/>
      <c r="G22" s="227">
        <f t="shared" ref="G22" si="0">G20*E22</f>
        <v>106739.25600000001</v>
      </c>
      <c r="H22" s="227">
        <f>H20*E22</f>
        <v>266848.14</v>
      </c>
      <c r="I22" s="227">
        <f>I20*E22</f>
        <v>160108.88399999999</v>
      </c>
      <c r="J22" s="227"/>
      <c r="K22" s="227"/>
      <c r="L22" s="227"/>
      <c r="M22" s="227"/>
      <c r="N22" s="227"/>
      <c r="O22" s="227"/>
      <c r="P22" s="44"/>
      <c r="Q22" s="44"/>
      <c r="R22" s="44"/>
      <c r="S22" s="44"/>
      <c r="T22" s="44"/>
      <c r="U22" s="44"/>
      <c r="V22" s="44"/>
      <c r="W22" s="40"/>
      <c r="X22" s="40"/>
      <c r="Y22" s="40"/>
    </row>
    <row r="23" spans="1:25" ht="15" customHeight="1" x14ac:dyDescent="0.2">
      <c r="A23" s="44"/>
      <c r="B23" s="360">
        <v>4</v>
      </c>
      <c r="C23" s="362" t="str">
        <f t="array" ref="C23">INDEX('ORC. SINTÉTICO'!$E:$E,MATCH($B23,'ORC. SINTÉTICO'!$B:$B,0))</f>
        <v>ALVENARIA, VEDAÇÕES E DIVISÓRIAS</v>
      </c>
      <c r="D23" s="363"/>
      <c r="E23" s="224">
        <f>E25/E78</f>
        <v>7.5120426718301242E-2</v>
      </c>
      <c r="F23" s="224"/>
      <c r="G23" s="224">
        <v>0.27960000000000002</v>
      </c>
      <c r="H23" s="224">
        <v>0.27960000000000002</v>
      </c>
      <c r="I23" s="224"/>
      <c r="J23" s="224"/>
      <c r="K23" s="224"/>
      <c r="L23" s="224"/>
      <c r="M23" s="224"/>
      <c r="N23" s="224">
        <v>0.39850000000000002</v>
      </c>
      <c r="O23" s="224">
        <v>4.2299999999999997E-2</v>
      </c>
      <c r="P23" s="44"/>
      <c r="Q23" s="130">
        <f>SUM(F23:O23)</f>
        <v>1</v>
      </c>
      <c r="R23" s="44"/>
      <c r="S23" s="44"/>
      <c r="T23" s="44"/>
      <c r="U23" s="44"/>
      <c r="V23" s="44"/>
      <c r="W23" s="40"/>
      <c r="X23" s="40"/>
      <c r="Y23" s="40"/>
    </row>
    <row r="24" spans="1:25" ht="15" customHeight="1" x14ac:dyDescent="0.2">
      <c r="A24" s="44"/>
      <c r="B24" s="361"/>
      <c r="C24" s="364"/>
      <c r="D24" s="365"/>
      <c r="E24" s="225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44"/>
      <c r="Q24" s="44"/>
      <c r="R24" s="44"/>
      <c r="S24" s="44"/>
      <c r="T24" s="44"/>
      <c r="U24" s="44"/>
      <c r="V24" s="44"/>
      <c r="W24" s="40"/>
      <c r="X24" s="40"/>
      <c r="Y24" s="40"/>
    </row>
    <row r="25" spans="1:25" ht="15" customHeight="1" x14ac:dyDescent="0.2">
      <c r="A25" s="44"/>
      <c r="B25" s="382"/>
      <c r="C25" s="383"/>
      <c r="D25" s="384"/>
      <c r="E25" s="225">
        <f>'ORC. SINTÉTICO'!J91</f>
        <v>411202.6</v>
      </c>
      <c r="F25" s="227"/>
      <c r="G25" s="227">
        <f>G23*E25</f>
        <v>114972.24696</v>
      </c>
      <c r="H25" s="227">
        <f>H23*E25</f>
        <v>114972.24696</v>
      </c>
      <c r="I25" s="227"/>
      <c r="J25" s="227"/>
      <c r="K25" s="227"/>
      <c r="L25" s="227"/>
      <c r="M25" s="227"/>
      <c r="N25" s="227">
        <f>N23*E25</f>
        <v>163864.23610000001</v>
      </c>
      <c r="O25" s="227">
        <f>O23*E25</f>
        <v>17393.869979999999</v>
      </c>
      <c r="P25" s="44"/>
      <c r="Q25" s="44"/>
      <c r="R25" s="44"/>
      <c r="S25" s="44"/>
      <c r="T25" s="44"/>
      <c r="U25" s="44"/>
      <c r="V25" s="44"/>
      <c r="W25" s="40"/>
      <c r="X25" s="40"/>
      <c r="Y25" s="40"/>
    </row>
    <row r="26" spans="1:25" ht="15" customHeight="1" x14ac:dyDescent="0.2">
      <c r="A26" s="44"/>
      <c r="B26" s="360">
        <v>5</v>
      </c>
      <c r="C26" s="362" t="str">
        <f t="array" ref="C26">INDEX('ORC. SINTÉTICO'!$E:$E,MATCH($B26,'ORC. SINTÉTICO'!$B:$B,0))</f>
        <v>COBERTURA</v>
      </c>
      <c r="D26" s="363"/>
      <c r="E26" s="224">
        <f>E28/E78</f>
        <v>3.2728281399295366E-2</v>
      </c>
      <c r="F26" s="224"/>
      <c r="G26" s="224"/>
      <c r="H26" s="224"/>
      <c r="I26" s="224">
        <v>0.3</v>
      </c>
      <c r="J26" s="224">
        <v>0.7</v>
      </c>
      <c r="K26" s="224"/>
      <c r="L26" s="224"/>
      <c r="M26" s="224"/>
      <c r="N26" s="224"/>
      <c r="O26" s="224"/>
      <c r="P26" s="44"/>
      <c r="Q26" s="130">
        <f>SUM(F26:O26)</f>
        <v>1</v>
      </c>
      <c r="R26" s="44"/>
      <c r="S26" s="44"/>
      <c r="T26" s="44"/>
      <c r="U26" s="44"/>
      <c r="V26" s="44"/>
      <c r="W26" s="40"/>
      <c r="X26" s="40"/>
      <c r="Y26" s="40"/>
    </row>
    <row r="27" spans="1:25" ht="15" customHeight="1" x14ac:dyDescent="0.2">
      <c r="A27" s="44"/>
      <c r="B27" s="361"/>
      <c r="C27" s="364"/>
      <c r="D27" s="365"/>
      <c r="E27" s="225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44"/>
      <c r="Q27" s="44"/>
      <c r="R27" s="44"/>
      <c r="S27" s="44"/>
      <c r="T27" s="44"/>
      <c r="U27" s="44"/>
      <c r="V27" s="44"/>
      <c r="W27" s="40"/>
      <c r="X27" s="40"/>
      <c r="Y27" s="40"/>
    </row>
    <row r="28" spans="1:25" ht="15" customHeight="1" x14ac:dyDescent="0.2">
      <c r="A28" s="44"/>
      <c r="B28" s="382"/>
      <c r="C28" s="383"/>
      <c r="D28" s="384"/>
      <c r="E28" s="225">
        <f>'ORC. SINTÉTICO'!J106</f>
        <v>179151.73</v>
      </c>
      <c r="F28" s="227"/>
      <c r="G28" s="227"/>
      <c r="H28" s="227"/>
      <c r="I28" s="227">
        <f>I26*E28</f>
        <v>53745.519</v>
      </c>
      <c r="J28" s="227">
        <f>J26*E28</f>
        <v>125406.211</v>
      </c>
      <c r="K28" s="227"/>
      <c r="L28" s="227"/>
      <c r="M28" s="227"/>
      <c r="N28" s="227"/>
      <c r="O28" s="227"/>
      <c r="P28" s="44"/>
      <c r="Q28" s="44"/>
      <c r="R28" s="44"/>
      <c r="S28" s="44"/>
      <c r="T28" s="44"/>
      <c r="U28" s="44"/>
      <c r="V28" s="44"/>
      <c r="W28" s="40"/>
      <c r="X28" s="40"/>
      <c r="Y28" s="40"/>
    </row>
    <row r="29" spans="1:25" ht="15" customHeight="1" x14ac:dyDescent="0.2">
      <c r="A29" s="44"/>
      <c r="B29" s="360">
        <v>6</v>
      </c>
      <c r="C29" s="362" t="str">
        <f t="array" ref="C29">INDEX('ORC. SINTÉTICO'!$E:$E,MATCH($B29,'ORC. SINTÉTICO'!$B:$B,0))</f>
        <v>IMPERMEABILIZAÇÃO</v>
      </c>
      <c r="D29" s="363"/>
      <c r="E29" s="224">
        <f>E31/E78</f>
        <v>1.2037208643946888E-2</v>
      </c>
      <c r="F29" s="224"/>
      <c r="G29" s="224">
        <v>0.14380000000000001</v>
      </c>
      <c r="H29" s="224"/>
      <c r="I29" s="224"/>
      <c r="J29" s="224">
        <v>0.42809999999999998</v>
      </c>
      <c r="K29" s="224">
        <v>0.42809999999999998</v>
      </c>
      <c r="L29" s="224"/>
      <c r="M29" s="224"/>
      <c r="N29" s="224"/>
      <c r="O29" s="224"/>
      <c r="P29" s="44"/>
      <c r="Q29" s="130">
        <f>SUM(F29:O29)</f>
        <v>1</v>
      </c>
      <c r="R29" s="44"/>
      <c r="S29" s="44"/>
      <c r="T29" s="44"/>
      <c r="U29" s="44"/>
      <c r="V29" s="44"/>
      <c r="W29" s="40"/>
      <c r="X29" s="40"/>
      <c r="Y29" s="40"/>
    </row>
    <row r="30" spans="1:25" ht="15" customHeight="1" x14ac:dyDescent="0.2">
      <c r="A30" s="44"/>
      <c r="B30" s="361"/>
      <c r="C30" s="364"/>
      <c r="D30" s="365"/>
      <c r="E30" s="225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44"/>
      <c r="Q30" s="44"/>
      <c r="R30" s="44"/>
      <c r="S30" s="44"/>
      <c r="T30" s="44"/>
      <c r="U30" s="44"/>
      <c r="V30" s="44"/>
      <c r="W30" s="40"/>
      <c r="X30" s="40"/>
      <c r="Y30" s="40"/>
    </row>
    <row r="31" spans="1:25" ht="15" customHeight="1" x14ac:dyDescent="0.2">
      <c r="A31" s="44"/>
      <c r="B31" s="382"/>
      <c r="C31" s="383"/>
      <c r="D31" s="384"/>
      <c r="E31" s="225">
        <f>'ORC. SINTÉTICO'!J118</f>
        <v>65890.62</v>
      </c>
      <c r="F31" s="227"/>
      <c r="G31" s="227">
        <f>G29*E31</f>
        <v>9475.071156</v>
      </c>
      <c r="H31" s="227"/>
      <c r="I31" s="227"/>
      <c r="J31" s="227">
        <f>J29*E31</f>
        <v>28207.774421999995</v>
      </c>
      <c r="K31" s="227">
        <f>K29*E31</f>
        <v>28207.774421999995</v>
      </c>
      <c r="L31" s="227"/>
      <c r="M31" s="227"/>
      <c r="N31" s="227"/>
      <c r="O31" s="227"/>
      <c r="P31" s="44"/>
      <c r="Q31" s="44"/>
      <c r="R31" s="44"/>
      <c r="S31" s="44"/>
      <c r="T31" s="44"/>
      <c r="U31" s="44"/>
      <c r="V31" s="44"/>
      <c r="W31" s="40"/>
      <c r="X31" s="40"/>
      <c r="Y31" s="40"/>
    </row>
    <row r="32" spans="1:25" ht="15" customHeight="1" x14ac:dyDescent="0.2">
      <c r="A32" s="44"/>
      <c r="B32" s="360">
        <v>7</v>
      </c>
      <c r="C32" s="362" t="str">
        <f t="array" ref="C32">INDEX('ORC. SINTÉTICO'!$E:$E,MATCH($B32,'ORC. SINTÉTICO'!$B:$B,0))</f>
        <v>ESQUADRIAS</v>
      </c>
      <c r="D32" s="363"/>
      <c r="E32" s="224">
        <f>E34/E78</f>
        <v>8.5828319126793104E-2</v>
      </c>
      <c r="F32" s="224"/>
      <c r="G32" s="224"/>
      <c r="H32" s="224"/>
      <c r="I32" s="224"/>
      <c r="J32" s="224"/>
      <c r="K32" s="224"/>
      <c r="L32" s="224">
        <v>0.3</v>
      </c>
      <c r="M32" s="224">
        <v>0.5</v>
      </c>
      <c r="N32" s="224">
        <v>0.2</v>
      </c>
      <c r="O32" s="224"/>
      <c r="P32" s="44"/>
      <c r="Q32" s="130">
        <f>SUM(F32:O32)</f>
        <v>1</v>
      </c>
      <c r="R32" s="44"/>
      <c r="S32" s="44"/>
      <c r="T32" s="44"/>
      <c r="U32" s="44"/>
      <c r="V32" s="44"/>
      <c r="W32" s="40"/>
      <c r="X32" s="40"/>
      <c r="Y32" s="40"/>
    </row>
    <row r="33" spans="1:25" ht="15" customHeight="1" x14ac:dyDescent="0.2">
      <c r="A33" s="44"/>
      <c r="B33" s="361"/>
      <c r="C33" s="364"/>
      <c r="D33" s="365"/>
      <c r="E33" s="225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44"/>
      <c r="Q33" s="44"/>
      <c r="R33" s="44"/>
      <c r="S33" s="44"/>
      <c r="T33" s="44"/>
      <c r="U33" s="44"/>
      <c r="V33" s="44"/>
      <c r="W33" s="40"/>
      <c r="X33" s="40"/>
      <c r="Y33" s="40"/>
    </row>
    <row r="34" spans="1:25" ht="15" customHeight="1" x14ac:dyDescent="0.2">
      <c r="A34" s="44"/>
      <c r="B34" s="382"/>
      <c r="C34" s="383"/>
      <c r="D34" s="384"/>
      <c r="E34" s="225">
        <f>'ORC. SINTÉTICO'!J122</f>
        <v>469816.66000000003</v>
      </c>
      <c r="F34" s="227"/>
      <c r="G34" s="227"/>
      <c r="H34" s="227"/>
      <c r="I34" s="227"/>
      <c r="J34" s="227"/>
      <c r="K34" s="227"/>
      <c r="L34" s="227">
        <f>L32*E34</f>
        <v>140944.99799999999</v>
      </c>
      <c r="M34" s="227">
        <f>M32*E34</f>
        <v>234908.33000000002</v>
      </c>
      <c r="N34" s="227">
        <f>N32*E34</f>
        <v>93963.332000000009</v>
      </c>
      <c r="O34" s="227"/>
      <c r="P34" s="44"/>
      <c r="Q34" s="44"/>
      <c r="R34" s="44"/>
      <c r="S34" s="44"/>
      <c r="T34" s="44"/>
      <c r="U34" s="44"/>
      <c r="V34" s="44"/>
      <c r="W34" s="40"/>
      <c r="X34" s="40"/>
      <c r="Y34" s="40"/>
    </row>
    <row r="35" spans="1:25" ht="15" customHeight="1" x14ac:dyDescent="0.2">
      <c r="A35" s="44"/>
      <c r="B35" s="360">
        <v>8</v>
      </c>
      <c r="C35" s="362" t="str">
        <f t="array" ref="C35">INDEX('ORC. SINTÉTICO'!$E:$E,MATCH($B35,'ORC. SINTÉTICO'!$B:$B,0))</f>
        <v>REVESTIMENTO DE PAREDE</v>
      </c>
      <c r="D35" s="363"/>
      <c r="E35" s="224">
        <f>E37/E78</f>
        <v>2.9829456901766409E-2</v>
      </c>
      <c r="F35" s="224"/>
      <c r="G35" s="224"/>
      <c r="H35" s="224"/>
      <c r="I35" s="224"/>
      <c r="J35" s="224"/>
      <c r="K35" s="224">
        <v>0.6</v>
      </c>
      <c r="L35" s="224">
        <v>0.4</v>
      </c>
      <c r="M35" s="224"/>
      <c r="N35" s="224"/>
      <c r="O35" s="224"/>
      <c r="P35" s="44"/>
      <c r="Q35" s="130">
        <f>SUM(F35:O35)</f>
        <v>1</v>
      </c>
      <c r="R35" s="44"/>
      <c r="S35" s="44"/>
      <c r="T35" s="44"/>
      <c r="U35" s="44"/>
      <c r="V35" s="44"/>
      <c r="W35" s="40"/>
      <c r="X35" s="40"/>
      <c r="Y35" s="40"/>
    </row>
    <row r="36" spans="1:25" ht="15" customHeight="1" x14ac:dyDescent="0.2">
      <c r="A36" s="44"/>
      <c r="B36" s="361"/>
      <c r="C36" s="364"/>
      <c r="D36" s="365"/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44"/>
      <c r="Q36" s="44"/>
      <c r="R36" s="44"/>
      <c r="S36" s="44"/>
      <c r="T36" s="44"/>
      <c r="U36" s="44"/>
      <c r="V36" s="44"/>
      <c r="W36" s="40"/>
      <c r="X36" s="40"/>
      <c r="Y36" s="40"/>
    </row>
    <row r="37" spans="1:25" ht="15" customHeight="1" x14ac:dyDescent="0.2">
      <c r="A37" s="44"/>
      <c r="B37" s="382"/>
      <c r="C37" s="383"/>
      <c r="D37" s="384"/>
      <c r="E37" s="225">
        <f>'ORC. SINTÉTICO'!J154</f>
        <v>163283.82</v>
      </c>
      <c r="F37" s="227"/>
      <c r="G37" s="227"/>
      <c r="H37" s="227"/>
      <c r="I37" s="227"/>
      <c r="J37" s="227"/>
      <c r="K37" s="227">
        <f>K35*E37</f>
        <v>97970.292000000001</v>
      </c>
      <c r="L37" s="227">
        <f>L35*E37</f>
        <v>65313.528000000006</v>
      </c>
      <c r="M37" s="227"/>
      <c r="N37" s="227"/>
      <c r="O37" s="227"/>
      <c r="P37" s="44"/>
      <c r="Q37" s="44"/>
      <c r="R37" s="44"/>
      <c r="S37" s="44"/>
      <c r="T37" s="44"/>
      <c r="U37" s="44"/>
      <c r="V37" s="44"/>
      <c r="W37" s="40"/>
      <c r="X37" s="40"/>
      <c r="Y37" s="40"/>
    </row>
    <row r="38" spans="1:25" ht="15" customHeight="1" x14ac:dyDescent="0.2">
      <c r="A38" s="44"/>
      <c r="B38" s="360">
        <v>9</v>
      </c>
      <c r="C38" s="362" t="str">
        <f t="array" ref="C38">INDEX('ORC. SINTÉTICO'!$E:$E,MATCH($B38,'ORC. SINTÉTICO'!$B:$B,0))</f>
        <v>REVESTIMENTO DE PISO INTERNO</v>
      </c>
      <c r="D38" s="363"/>
      <c r="E38" s="224">
        <f>E40/E78</f>
        <v>3.812872634214997E-2</v>
      </c>
      <c r="F38" s="224"/>
      <c r="G38" s="224"/>
      <c r="H38" s="224"/>
      <c r="I38" s="224"/>
      <c r="J38" s="224">
        <v>0.28050000000000003</v>
      </c>
      <c r="K38" s="224">
        <v>0.28050000000000003</v>
      </c>
      <c r="L38" s="224">
        <v>0.33900000000000002</v>
      </c>
      <c r="M38" s="224">
        <v>0.1</v>
      </c>
      <c r="N38" s="224"/>
      <c r="O38" s="224"/>
      <c r="P38" s="44"/>
      <c r="Q38" s="130">
        <f>SUM(F38:O38)</f>
        <v>1.0000000000000002</v>
      </c>
      <c r="R38" s="44"/>
      <c r="S38" s="44"/>
      <c r="T38" s="44"/>
      <c r="U38" s="44"/>
      <c r="V38" s="44"/>
      <c r="W38" s="40"/>
      <c r="X38" s="40"/>
      <c r="Y38" s="40"/>
    </row>
    <row r="39" spans="1:25" ht="15" customHeight="1" x14ac:dyDescent="0.2">
      <c r="A39" s="44"/>
      <c r="B39" s="361"/>
      <c r="C39" s="364"/>
      <c r="D39" s="365"/>
      <c r="E39" s="225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44"/>
      <c r="Q39" s="44"/>
      <c r="R39" s="44"/>
      <c r="S39" s="44"/>
      <c r="T39" s="44"/>
      <c r="U39" s="44"/>
      <c r="V39" s="44"/>
      <c r="W39" s="40"/>
      <c r="X39" s="40"/>
      <c r="Y39" s="40"/>
    </row>
    <row r="40" spans="1:25" ht="15" customHeight="1" x14ac:dyDescent="0.2">
      <c r="A40" s="44"/>
      <c r="B40" s="382"/>
      <c r="C40" s="383"/>
      <c r="D40" s="384"/>
      <c r="E40" s="225">
        <f>'ORC. SINTÉTICO'!J161</f>
        <v>208713.29</v>
      </c>
      <c r="F40" s="227"/>
      <c r="G40" s="227"/>
      <c r="H40" s="227"/>
      <c r="I40" s="227"/>
      <c r="J40" s="227">
        <f>J38*E40</f>
        <v>58544.077845000007</v>
      </c>
      <c r="K40" s="227">
        <f>K38*E40</f>
        <v>58544.077845000007</v>
      </c>
      <c r="L40" s="227">
        <f>L38*E40</f>
        <v>70753.805310000011</v>
      </c>
      <c r="M40" s="227">
        <f>M38*E40</f>
        <v>20871.329000000002</v>
      </c>
      <c r="N40" s="227"/>
      <c r="O40" s="227"/>
      <c r="P40" s="44"/>
      <c r="Q40" s="44"/>
      <c r="R40" s="44"/>
      <c r="S40" s="44"/>
      <c r="T40" s="44"/>
      <c r="U40" s="44"/>
      <c r="V40" s="44"/>
      <c r="W40" s="40"/>
      <c r="X40" s="40"/>
      <c r="Y40" s="40"/>
    </row>
    <row r="41" spans="1:25" ht="15" customHeight="1" x14ac:dyDescent="0.2">
      <c r="A41" s="44"/>
      <c r="B41" s="360">
        <v>10</v>
      </c>
      <c r="C41" s="362" t="str">
        <f t="array" ref="C41">INDEX('ORC. SINTÉTICO'!$E:$E,MATCH($B41,'ORC. SINTÉTICO'!$B:$B,0))</f>
        <v>REVESTIMENTO DE PISO EXTERNO</v>
      </c>
      <c r="D41" s="363"/>
      <c r="E41" s="224">
        <f>E43/E78</f>
        <v>8.5610639336683655E-3</v>
      </c>
      <c r="F41" s="224"/>
      <c r="G41" s="224"/>
      <c r="H41" s="224"/>
      <c r="I41" s="224"/>
      <c r="J41" s="224"/>
      <c r="K41" s="224"/>
      <c r="L41" s="224"/>
      <c r="M41" s="224">
        <v>1</v>
      </c>
      <c r="N41" s="224"/>
      <c r="O41" s="224"/>
      <c r="P41" s="44"/>
      <c r="Q41" s="130">
        <f>SUM(F41:O41)</f>
        <v>1</v>
      </c>
      <c r="R41" s="44"/>
      <c r="S41" s="44"/>
      <c r="T41" s="44"/>
      <c r="U41" s="44"/>
      <c r="V41" s="44"/>
      <c r="W41" s="40"/>
      <c r="X41" s="40"/>
      <c r="Y41" s="40"/>
    </row>
    <row r="42" spans="1:25" ht="15" customHeight="1" x14ac:dyDescent="0.2">
      <c r="A42" s="44"/>
      <c r="B42" s="361"/>
      <c r="C42" s="364"/>
      <c r="D42" s="365"/>
      <c r="E42" s="225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44"/>
      <c r="Q42" s="44"/>
      <c r="R42" s="44"/>
      <c r="S42" s="44"/>
      <c r="T42" s="44"/>
      <c r="U42" s="44"/>
      <c r="V42" s="44"/>
      <c r="W42" s="40"/>
      <c r="X42" s="40"/>
      <c r="Y42" s="40"/>
    </row>
    <row r="43" spans="1:25" ht="15" customHeight="1" x14ac:dyDescent="0.2">
      <c r="A43" s="44"/>
      <c r="B43" s="382"/>
      <c r="C43" s="383"/>
      <c r="D43" s="384"/>
      <c r="E43" s="225">
        <f>'ORC. SINTÉTICO'!J170</f>
        <v>46862.51</v>
      </c>
      <c r="F43" s="227"/>
      <c r="G43" s="227"/>
      <c r="H43" s="227"/>
      <c r="I43" s="227"/>
      <c r="J43" s="227"/>
      <c r="K43" s="227"/>
      <c r="L43" s="227"/>
      <c r="M43" s="227">
        <f>M41*E43</f>
        <v>46862.51</v>
      </c>
      <c r="N43" s="227"/>
      <c r="O43" s="227"/>
      <c r="P43" s="44"/>
      <c r="Q43" s="44"/>
      <c r="R43" s="44"/>
      <c r="S43" s="44"/>
      <c r="T43" s="44"/>
      <c r="U43" s="44"/>
      <c r="V43" s="44"/>
      <c r="W43" s="40"/>
      <c r="X43" s="40"/>
      <c r="Y43" s="40"/>
    </row>
    <row r="44" spans="1:25" ht="15" customHeight="1" x14ac:dyDescent="0.2">
      <c r="A44" s="44"/>
      <c r="B44" s="360">
        <v>11</v>
      </c>
      <c r="C44" s="362" t="str">
        <f t="array" ref="C44">INDEX('ORC. SINTÉTICO'!$E:$E,MATCH($B44,'ORC. SINTÉTICO'!$B:$B,0))</f>
        <v>REVESTIMENTO DE TETO</v>
      </c>
      <c r="D44" s="363"/>
      <c r="E44" s="224">
        <f>E46/E78</f>
        <v>1.523966243278598E-2</v>
      </c>
      <c r="F44" s="224"/>
      <c r="G44" s="224"/>
      <c r="H44" s="224"/>
      <c r="I44" s="224"/>
      <c r="J44" s="224"/>
      <c r="K44" s="224"/>
      <c r="L44" s="224"/>
      <c r="M44" s="224">
        <v>1</v>
      </c>
      <c r="N44" s="224"/>
      <c r="O44" s="224"/>
      <c r="P44" s="44"/>
      <c r="Q44" s="130">
        <f>SUM(F44:O44)</f>
        <v>1</v>
      </c>
      <c r="R44" s="44"/>
      <c r="S44" s="44"/>
      <c r="T44" s="44"/>
      <c r="U44" s="44"/>
      <c r="V44" s="44"/>
      <c r="W44" s="40"/>
      <c r="X44" s="40"/>
      <c r="Y44" s="40"/>
    </row>
    <row r="45" spans="1:25" ht="15" customHeight="1" x14ac:dyDescent="0.2">
      <c r="A45" s="44"/>
      <c r="B45" s="361"/>
      <c r="C45" s="364"/>
      <c r="D45" s="365"/>
      <c r="E45" s="225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44"/>
      <c r="Q45" s="44"/>
      <c r="R45" s="44"/>
      <c r="S45" s="44"/>
      <c r="T45" s="44"/>
      <c r="U45" s="44"/>
      <c r="V45" s="44"/>
      <c r="W45" s="40"/>
      <c r="X45" s="40"/>
      <c r="Y45" s="40"/>
    </row>
    <row r="46" spans="1:25" ht="15" customHeight="1" x14ac:dyDescent="0.2">
      <c r="A46" s="44"/>
      <c r="B46" s="382"/>
      <c r="C46" s="383"/>
      <c r="D46" s="384"/>
      <c r="E46" s="225">
        <f>'ORC. SINTÉTICO'!J173</f>
        <v>83420.570000000007</v>
      </c>
      <c r="F46" s="227"/>
      <c r="G46" s="227"/>
      <c r="H46" s="227"/>
      <c r="I46" s="227"/>
      <c r="J46" s="227"/>
      <c r="K46" s="227"/>
      <c r="L46" s="227"/>
      <c r="M46" s="225">
        <f>E46</f>
        <v>83420.570000000007</v>
      </c>
      <c r="N46" s="227"/>
      <c r="O46" s="227"/>
      <c r="P46" s="44"/>
      <c r="Q46" s="44"/>
      <c r="R46" s="44"/>
      <c r="S46" s="44"/>
      <c r="T46" s="44"/>
      <c r="U46" s="44"/>
      <c r="V46" s="44"/>
      <c r="W46" s="40"/>
      <c r="X46" s="40"/>
      <c r="Y46" s="40"/>
    </row>
    <row r="47" spans="1:25" ht="15" customHeight="1" x14ac:dyDescent="0.2">
      <c r="A47" s="44"/>
      <c r="B47" s="360">
        <v>12</v>
      </c>
      <c r="C47" s="362" t="str">
        <f t="array" ref="C47">INDEX('ORC. SINTÉTICO'!$E:$E,MATCH($B47,'ORC. SINTÉTICO'!$B:$B,0))</f>
        <v>PINTURA</v>
      </c>
      <c r="D47" s="363"/>
      <c r="E47" s="224">
        <f>E49/E78</f>
        <v>3.9199432278772525E-2</v>
      </c>
      <c r="F47" s="224"/>
      <c r="G47" s="224"/>
      <c r="H47" s="224"/>
      <c r="I47" s="224"/>
      <c r="J47" s="224"/>
      <c r="K47" s="224"/>
      <c r="L47" s="224"/>
      <c r="M47" s="224">
        <v>0.3</v>
      </c>
      <c r="N47" s="224">
        <v>0.5</v>
      </c>
      <c r="O47" s="224">
        <v>0.2</v>
      </c>
      <c r="P47" s="44"/>
      <c r="Q47" s="130">
        <f>SUM(F47:O47)</f>
        <v>1</v>
      </c>
      <c r="R47" s="44"/>
      <c r="S47" s="44"/>
      <c r="T47" s="44"/>
      <c r="U47" s="44"/>
      <c r="V47" s="44"/>
      <c r="W47" s="40"/>
      <c r="X47" s="40"/>
      <c r="Y47" s="40"/>
    </row>
    <row r="48" spans="1:25" ht="15" customHeight="1" x14ac:dyDescent="0.2">
      <c r="A48" s="44"/>
      <c r="B48" s="361"/>
      <c r="C48" s="364"/>
      <c r="D48" s="365"/>
      <c r="E48" s="225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44"/>
      <c r="Q48" s="44"/>
      <c r="R48" s="44"/>
      <c r="S48" s="44"/>
      <c r="T48" s="44"/>
      <c r="U48" s="44"/>
      <c r="V48" s="44"/>
      <c r="W48" s="40"/>
      <c r="X48" s="40"/>
      <c r="Y48" s="40"/>
    </row>
    <row r="49" spans="1:25" ht="15" customHeight="1" x14ac:dyDescent="0.2">
      <c r="A49" s="44"/>
      <c r="B49" s="382"/>
      <c r="C49" s="383"/>
      <c r="D49" s="384"/>
      <c r="E49" s="225">
        <f>'ORC. SINTÉTICO'!J176</f>
        <v>214574.24000000002</v>
      </c>
      <c r="F49" s="227"/>
      <c r="G49" s="227"/>
      <c r="H49" s="227"/>
      <c r="I49" s="227"/>
      <c r="J49" s="227"/>
      <c r="K49" s="227"/>
      <c r="L49" s="227"/>
      <c r="M49" s="227">
        <f>M47*E49</f>
        <v>64372.272000000004</v>
      </c>
      <c r="N49" s="227">
        <f>N47*E49</f>
        <v>107287.12000000001</v>
      </c>
      <c r="O49" s="227">
        <f>O47*E49</f>
        <v>42914.848000000005</v>
      </c>
      <c r="P49" s="44"/>
      <c r="Q49" s="44"/>
      <c r="R49" s="44"/>
      <c r="S49" s="44"/>
      <c r="T49" s="44"/>
      <c r="U49" s="44"/>
      <c r="V49" s="44"/>
      <c r="W49" s="40"/>
      <c r="X49" s="40"/>
      <c r="Y49" s="40"/>
    </row>
    <row r="50" spans="1:25" ht="15" customHeight="1" x14ac:dyDescent="0.2">
      <c r="A50" s="44"/>
      <c r="B50" s="360">
        <v>13</v>
      </c>
      <c r="C50" s="362" t="str">
        <f t="array" ref="C50">INDEX('ORC. SINTÉTICO'!$E:$E,MATCH($B50,'ORC. SINTÉTICO'!$B:$B,0))</f>
        <v>MARMORARIA</v>
      </c>
      <c r="D50" s="363"/>
      <c r="E50" s="224">
        <f>E52/E78</f>
        <v>8.5254075324518418E-3</v>
      </c>
      <c r="F50" s="224"/>
      <c r="G50" s="224"/>
      <c r="H50" s="224"/>
      <c r="I50" s="224"/>
      <c r="J50" s="224"/>
      <c r="K50" s="224"/>
      <c r="L50" s="224">
        <v>0.4</v>
      </c>
      <c r="M50" s="224">
        <v>0.6</v>
      </c>
      <c r="N50" s="224"/>
      <c r="O50" s="224"/>
      <c r="P50" s="44"/>
      <c r="Q50" s="130">
        <f>SUM(F50:O50)</f>
        <v>1</v>
      </c>
      <c r="R50" s="44"/>
      <c r="S50" s="44"/>
      <c r="T50" s="44"/>
      <c r="U50" s="44"/>
      <c r="V50" s="44"/>
      <c r="W50" s="40"/>
      <c r="X50" s="40"/>
      <c r="Y50" s="40"/>
    </row>
    <row r="51" spans="1:25" ht="15" customHeight="1" x14ac:dyDescent="0.2">
      <c r="A51" s="44"/>
      <c r="B51" s="361"/>
      <c r="C51" s="364"/>
      <c r="D51" s="365"/>
      <c r="E51" s="225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44"/>
      <c r="Q51" s="44"/>
      <c r="R51" s="44"/>
      <c r="S51" s="44"/>
      <c r="T51" s="44"/>
      <c r="U51" s="44"/>
      <c r="V51" s="44"/>
      <c r="W51" s="40"/>
      <c r="X51" s="40"/>
      <c r="Y51" s="40"/>
    </row>
    <row r="52" spans="1:25" ht="15" customHeight="1" x14ac:dyDescent="0.2">
      <c r="A52" s="44"/>
      <c r="B52" s="382"/>
      <c r="C52" s="383"/>
      <c r="D52" s="384"/>
      <c r="E52" s="225">
        <f>'ORC. SINTÉTICO'!J189</f>
        <v>46667.33</v>
      </c>
      <c r="F52" s="227"/>
      <c r="G52" s="227"/>
      <c r="H52" s="227"/>
      <c r="I52" s="227"/>
      <c r="J52" s="227"/>
      <c r="K52" s="227"/>
      <c r="L52" s="227">
        <f>L50*E52</f>
        <v>18666.932000000001</v>
      </c>
      <c r="M52" s="227">
        <f>M50*E52</f>
        <v>28000.398000000001</v>
      </c>
      <c r="N52" s="227"/>
      <c r="O52" s="227"/>
      <c r="P52" s="44"/>
      <c r="Q52" s="44"/>
      <c r="R52" s="44"/>
      <c r="S52" s="44"/>
      <c r="T52" s="44"/>
      <c r="U52" s="44"/>
      <c r="V52" s="44"/>
      <c r="W52" s="40"/>
      <c r="X52" s="40"/>
      <c r="Y52" s="40"/>
    </row>
    <row r="53" spans="1:25" ht="15" customHeight="1" x14ac:dyDescent="0.2">
      <c r="A53" s="44"/>
      <c r="B53" s="360">
        <v>14</v>
      </c>
      <c r="C53" s="362" t="str">
        <f t="array" ref="C53">INDEX('ORC. SINTÉTICO'!$E:$E,MATCH($B53,'ORC. SINTÉTICO'!$B:$B,0))</f>
        <v>LOUÇAS, METAIS E ACESSÓRIOS</v>
      </c>
      <c r="D53" s="363"/>
      <c r="E53" s="224">
        <f>E55/E78</f>
        <v>2.1289507666594841E-2</v>
      </c>
      <c r="F53" s="224"/>
      <c r="G53" s="224"/>
      <c r="H53" s="224"/>
      <c r="I53" s="224"/>
      <c r="J53" s="224"/>
      <c r="K53" s="224"/>
      <c r="L53" s="224"/>
      <c r="M53" s="224">
        <v>0.3</v>
      </c>
      <c r="N53" s="224">
        <v>0.7</v>
      </c>
      <c r="O53" s="224"/>
      <c r="P53" s="44"/>
      <c r="Q53" s="130">
        <f>SUM(F53:O53)</f>
        <v>1</v>
      </c>
      <c r="R53" s="44"/>
      <c r="S53" s="44"/>
      <c r="T53" s="44"/>
      <c r="U53" s="44"/>
      <c r="V53" s="44"/>
      <c r="W53" s="40"/>
      <c r="X53" s="40"/>
      <c r="Y53" s="40"/>
    </row>
    <row r="54" spans="1:25" ht="15" customHeight="1" x14ac:dyDescent="0.2">
      <c r="A54" s="44"/>
      <c r="B54" s="361"/>
      <c r="C54" s="364"/>
      <c r="D54" s="365"/>
      <c r="E54" s="225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44"/>
      <c r="Q54" s="44"/>
      <c r="R54" s="44"/>
      <c r="S54" s="44"/>
      <c r="T54" s="44"/>
      <c r="U54" s="44"/>
      <c r="V54" s="44"/>
      <c r="W54" s="40"/>
      <c r="X54" s="40"/>
      <c r="Y54" s="40"/>
    </row>
    <row r="55" spans="1:25" ht="15" customHeight="1" x14ac:dyDescent="0.2">
      <c r="A55" s="44"/>
      <c r="B55" s="382"/>
      <c r="C55" s="383"/>
      <c r="D55" s="384"/>
      <c r="E55" s="225">
        <f>'ORC. SINTÉTICO'!J192</f>
        <v>116536.88999999998</v>
      </c>
      <c r="F55" s="227"/>
      <c r="G55" s="227"/>
      <c r="H55" s="227"/>
      <c r="I55" s="227"/>
      <c r="J55" s="227"/>
      <c r="K55" s="227"/>
      <c r="L55" s="227"/>
      <c r="M55" s="227">
        <f>M53*E55</f>
        <v>34961.066999999995</v>
      </c>
      <c r="N55" s="227">
        <f>N53*E55</f>
        <v>81575.822999999989</v>
      </c>
      <c r="O55" s="227"/>
      <c r="P55" s="44"/>
      <c r="Q55" s="44"/>
      <c r="R55" s="44"/>
      <c r="S55" s="44"/>
      <c r="T55" s="44"/>
      <c r="U55" s="44"/>
      <c r="V55" s="44"/>
      <c r="W55" s="40"/>
      <c r="X55" s="40"/>
      <c r="Y55" s="40"/>
    </row>
    <row r="56" spans="1:25" ht="15" customHeight="1" x14ac:dyDescent="0.2">
      <c r="A56" s="44"/>
      <c r="B56" s="360">
        <v>15</v>
      </c>
      <c r="C56" s="362" t="str">
        <f t="array" ref="C56">INDEX('ORC. SINTÉTICO'!$E:$E,MATCH($B56,'ORC. SINTÉTICO'!$B:$B,0))</f>
        <v>INSTALAÇÕES HIDROSSANITÁRIAS</v>
      </c>
      <c r="D56" s="363"/>
      <c r="E56" s="224">
        <f>E58/E78</f>
        <v>6.6117284060870876E-2</v>
      </c>
      <c r="F56" s="224"/>
      <c r="G56" s="224">
        <v>0.1</v>
      </c>
      <c r="H56" s="224">
        <v>0.3</v>
      </c>
      <c r="I56" s="224">
        <v>0.3</v>
      </c>
      <c r="J56" s="224">
        <v>0.2</v>
      </c>
      <c r="K56" s="224">
        <v>0.1</v>
      </c>
      <c r="L56" s="224"/>
      <c r="M56" s="224"/>
      <c r="N56" s="224"/>
      <c r="O56" s="224"/>
      <c r="P56" s="44"/>
      <c r="Q56" s="130">
        <f>SUM(F56:O56)</f>
        <v>0.99999999999999989</v>
      </c>
      <c r="R56" s="44"/>
      <c r="S56" s="44"/>
      <c r="T56" s="44"/>
      <c r="U56" s="44"/>
      <c r="V56" s="44"/>
      <c r="W56" s="40"/>
      <c r="X56" s="40"/>
      <c r="Y56" s="40"/>
    </row>
    <row r="57" spans="1:25" ht="15" customHeight="1" x14ac:dyDescent="0.2">
      <c r="A57" s="44"/>
      <c r="B57" s="361"/>
      <c r="C57" s="364"/>
      <c r="D57" s="365"/>
      <c r="E57" s="225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44"/>
      <c r="Q57" s="44"/>
      <c r="R57" s="44"/>
      <c r="S57" s="44"/>
      <c r="T57" s="44"/>
      <c r="U57" s="44"/>
      <c r="V57" s="44"/>
      <c r="W57" s="40"/>
      <c r="X57" s="40"/>
      <c r="Y57" s="40"/>
    </row>
    <row r="58" spans="1:25" ht="15" customHeight="1" x14ac:dyDescent="0.2">
      <c r="A58" s="44"/>
      <c r="B58" s="382"/>
      <c r="C58" s="383"/>
      <c r="D58" s="384"/>
      <c r="E58" s="225">
        <f>'ORC. SINTÉTICO'!J220</f>
        <v>361920.19</v>
      </c>
      <c r="F58" s="227"/>
      <c r="G58" s="227">
        <f>G56*E58</f>
        <v>36192.019</v>
      </c>
      <c r="H58" s="227">
        <f>H56*E58</f>
        <v>108576.057</v>
      </c>
      <c r="I58" s="227">
        <f>I56*E58</f>
        <v>108576.057</v>
      </c>
      <c r="J58" s="227">
        <f>J56*E58</f>
        <v>72384.038</v>
      </c>
      <c r="K58" s="227">
        <f>K56*E58</f>
        <v>36192.019</v>
      </c>
      <c r="L58" s="227"/>
      <c r="M58" s="227"/>
      <c r="N58" s="227"/>
      <c r="O58" s="227"/>
      <c r="P58" s="44"/>
      <c r="Q58" s="44"/>
      <c r="R58" s="44"/>
      <c r="S58" s="44"/>
      <c r="T58" s="44"/>
      <c r="U58" s="44"/>
      <c r="V58" s="44"/>
      <c r="W58" s="40"/>
      <c r="X58" s="40"/>
      <c r="Y58" s="40"/>
    </row>
    <row r="59" spans="1:25" ht="15" customHeight="1" x14ac:dyDescent="0.2">
      <c r="A59" s="44"/>
      <c r="B59" s="360">
        <v>16</v>
      </c>
      <c r="C59" s="362" t="str">
        <f t="array" ref="C59">INDEX('ORC. SINTÉTICO'!$E:$E,MATCH($B59,'ORC. SINTÉTICO'!$B:$B,0))</f>
        <v>INSTALAÇÕES ELÉTRICAS</v>
      </c>
      <c r="D59" s="363"/>
      <c r="E59" s="224">
        <f>E61/E78</f>
        <v>0.1083680222820099</v>
      </c>
      <c r="F59" s="224"/>
      <c r="G59" s="224"/>
      <c r="H59" s="224">
        <v>0.1</v>
      </c>
      <c r="I59" s="224">
        <v>0.2</v>
      </c>
      <c r="J59" s="224">
        <v>0.2</v>
      </c>
      <c r="K59" s="224">
        <v>0.2</v>
      </c>
      <c r="L59" s="224">
        <v>0.2</v>
      </c>
      <c r="M59" s="224">
        <v>0.1</v>
      </c>
      <c r="N59" s="224"/>
      <c r="O59" s="224"/>
      <c r="P59" s="44"/>
      <c r="Q59" s="130">
        <f>SUM(F59:O59)</f>
        <v>0.99999999999999989</v>
      </c>
      <c r="R59" s="44"/>
      <c r="S59" s="44"/>
      <c r="T59" s="44"/>
      <c r="U59" s="44"/>
      <c r="V59" s="44"/>
      <c r="W59" s="40"/>
      <c r="X59" s="40"/>
      <c r="Y59" s="40"/>
    </row>
    <row r="60" spans="1:25" ht="15" customHeight="1" x14ac:dyDescent="0.2">
      <c r="A60" s="44"/>
      <c r="B60" s="361"/>
      <c r="C60" s="364"/>
      <c r="D60" s="365"/>
      <c r="E60" s="225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44"/>
      <c r="Q60" s="44"/>
      <c r="R60" s="44"/>
      <c r="S60" s="44"/>
      <c r="T60" s="44"/>
      <c r="U60" s="44"/>
      <c r="V60" s="44"/>
      <c r="W60" s="40"/>
      <c r="X60" s="40"/>
      <c r="Y60" s="40"/>
    </row>
    <row r="61" spans="1:25" ht="15" customHeight="1" x14ac:dyDescent="0.2">
      <c r="A61" s="44"/>
      <c r="B61" s="382"/>
      <c r="C61" s="383"/>
      <c r="D61" s="384"/>
      <c r="E61" s="225">
        <f>'ORC. SINTÉTICO'!J368</f>
        <v>593197.00999999989</v>
      </c>
      <c r="F61" s="227"/>
      <c r="G61" s="227"/>
      <c r="H61" s="227">
        <f>H59*E61</f>
        <v>59319.700999999994</v>
      </c>
      <c r="I61" s="227">
        <f>I59*E61</f>
        <v>118639.40199999999</v>
      </c>
      <c r="J61" s="227">
        <f>J59*E61</f>
        <v>118639.40199999999</v>
      </c>
      <c r="K61" s="227">
        <f>K59*E61</f>
        <v>118639.40199999999</v>
      </c>
      <c r="L61" s="227">
        <f>L59*E61</f>
        <v>118639.40199999999</v>
      </c>
      <c r="M61" s="227">
        <f>M59*E61</f>
        <v>59319.700999999994</v>
      </c>
      <c r="N61" s="227"/>
      <c r="O61" s="227"/>
      <c r="P61" s="44"/>
      <c r="Q61" s="44"/>
      <c r="R61" s="44"/>
      <c r="S61" s="44"/>
      <c r="T61" s="44"/>
      <c r="U61" s="44"/>
      <c r="V61" s="44"/>
      <c r="W61" s="40"/>
      <c r="X61" s="40"/>
      <c r="Y61" s="40"/>
    </row>
    <row r="62" spans="1:25" ht="15" customHeight="1" x14ac:dyDescent="0.2">
      <c r="A62" s="44"/>
      <c r="B62" s="360">
        <v>17</v>
      </c>
      <c r="C62" s="362" t="str">
        <f t="array" ref="C62">INDEX('ORC. SINTÉTICO'!$E:$E,MATCH($B62,'ORC. SINTÉTICO'!$B:$B,0))</f>
        <v>CLIMATIZAÇÃO</v>
      </c>
      <c r="D62" s="363"/>
      <c r="E62" s="224">
        <f>E64/E78</f>
        <v>3.6005016617064935E-2</v>
      </c>
      <c r="F62" s="224"/>
      <c r="G62" s="224"/>
      <c r="H62" s="224"/>
      <c r="I62" s="224">
        <v>0.3</v>
      </c>
      <c r="J62" s="224">
        <v>0.5</v>
      </c>
      <c r="K62" s="224">
        <v>0.2</v>
      </c>
      <c r="L62" s="224"/>
      <c r="M62" s="224"/>
      <c r="N62" s="224"/>
      <c r="O62" s="224"/>
      <c r="P62" s="44"/>
      <c r="Q62" s="130">
        <f>SUM(F62:O62)</f>
        <v>1</v>
      </c>
      <c r="R62" s="44"/>
      <c r="S62" s="44"/>
      <c r="T62" s="44"/>
      <c r="U62" s="44"/>
      <c r="V62" s="44"/>
      <c r="W62" s="40"/>
      <c r="X62" s="40"/>
      <c r="Y62" s="40"/>
    </row>
    <row r="63" spans="1:25" ht="15" customHeight="1" x14ac:dyDescent="0.2">
      <c r="A63" s="44"/>
      <c r="B63" s="361"/>
      <c r="C63" s="364"/>
      <c r="D63" s="365"/>
      <c r="E63" s="225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44"/>
      <c r="Q63" s="44"/>
      <c r="R63" s="44"/>
      <c r="S63" s="44"/>
      <c r="T63" s="44"/>
      <c r="U63" s="44"/>
      <c r="V63" s="44"/>
      <c r="W63" s="40"/>
      <c r="X63" s="40"/>
      <c r="Y63" s="40"/>
    </row>
    <row r="64" spans="1:25" ht="15" customHeight="1" x14ac:dyDescent="0.2">
      <c r="A64" s="44"/>
      <c r="B64" s="382"/>
      <c r="C64" s="383"/>
      <c r="D64" s="384"/>
      <c r="E64" s="225">
        <f>'ORC. SINTÉTICO'!J478</f>
        <v>197088.29</v>
      </c>
      <c r="F64" s="227"/>
      <c r="G64" s="227"/>
      <c r="H64" s="227"/>
      <c r="I64" s="227">
        <f>I62*E64</f>
        <v>59126.487000000001</v>
      </c>
      <c r="J64" s="227">
        <f>J62*E64</f>
        <v>98544.145000000004</v>
      </c>
      <c r="K64" s="227">
        <f>K62*E64</f>
        <v>39417.658000000003</v>
      </c>
      <c r="L64" s="227"/>
      <c r="M64" s="227"/>
      <c r="N64" s="227"/>
      <c r="O64" s="227"/>
      <c r="P64" s="44"/>
      <c r="Q64" s="44"/>
      <c r="R64" s="44"/>
      <c r="S64" s="44"/>
      <c r="T64" s="44"/>
      <c r="U64" s="44"/>
      <c r="V64" s="44"/>
      <c r="W64" s="40"/>
      <c r="X64" s="40"/>
      <c r="Y64" s="40"/>
    </row>
    <row r="65" spans="1:25" ht="15" customHeight="1" x14ac:dyDescent="0.2">
      <c r="A65" s="44"/>
      <c r="B65" s="360">
        <v>18</v>
      </c>
      <c r="C65" s="362" t="str">
        <f t="array" ref="C65">INDEX('ORC. SINTÉTICO'!$E:$E,MATCH($B65,'ORC. SINTÉTICO'!$B:$B,0))</f>
        <v>DADOS E VOZ</v>
      </c>
      <c r="D65" s="363"/>
      <c r="E65" s="224">
        <f>E67/E78</f>
        <v>6.166588069311519E-3</v>
      </c>
      <c r="F65" s="224"/>
      <c r="G65" s="224"/>
      <c r="H65" s="224"/>
      <c r="I65" s="224"/>
      <c r="J65" s="224"/>
      <c r="K65" s="224"/>
      <c r="L65" s="224">
        <v>0.6</v>
      </c>
      <c r="M65" s="224">
        <v>0.4</v>
      </c>
      <c r="N65" s="224"/>
      <c r="O65" s="224"/>
      <c r="P65" s="44"/>
      <c r="Q65" s="130">
        <f>SUM(F65:O65)</f>
        <v>1</v>
      </c>
      <c r="R65" s="44"/>
      <c r="S65" s="44"/>
      <c r="T65" s="44"/>
      <c r="U65" s="44"/>
      <c r="V65" s="44"/>
      <c r="W65" s="40"/>
      <c r="X65" s="40"/>
      <c r="Y65" s="40"/>
    </row>
    <row r="66" spans="1:25" ht="15" customHeight="1" x14ac:dyDescent="0.2">
      <c r="A66" s="44"/>
      <c r="B66" s="361"/>
      <c r="C66" s="364"/>
      <c r="D66" s="36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44"/>
      <c r="Q66" s="44"/>
      <c r="R66" s="44"/>
      <c r="S66" s="44"/>
      <c r="T66" s="44"/>
      <c r="U66" s="44"/>
      <c r="V66" s="44"/>
      <c r="W66" s="40"/>
      <c r="X66" s="40"/>
      <c r="Y66" s="40"/>
    </row>
    <row r="67" spans="1:25" ht="15" customHeight="1" x14ac:dyDescent="0.2">
      <c r="A67" s="44"/>
      <c r="B67" s="382"/>
      <c r="C67" s="383"/>
      <c r="D67" s="384"/>
      <c r="E67" s="225">
        <f>'ORC. SINTÉTICO'!J500</f>
        <v>33755.359999999993</v>
      </c>
      <c r="F67" s="227"/>
      <c r="G67" s="227"/>
      <c r="H67" s="227"/>
      <c r="I67" s="227"/>
      <c r="J67" s="227"/>
      <c r="K67" s="227"/>
      <c r="L67" s="227">
        <f>L65*E67</f>
        <v>20253.215999999997</v>
      </c>
      <c r="M67" s="227">
        <f>M65*E67</f>
        <v>13502.143999999998</v>
      </c>
      <c r="N67" s="227"/>
      <c r="O67" s="227"/>
      <c r="P67" s="44"/>
      <c r="Q67" s="44"/>
      <c r="R67" s="44"/>
      <c r="S67" s="44"/>
      <c r="T67" s="44"/>
      <c r="U67" s="44"/>
      <c r="V67" s="44"/>
      <c r="W67" s="40"/>
      <c r="X67" s="40"/>
      <c r="Y67" s="40"/>
    </row>
    <row r="68" spans="1:25" ht="15" customHeight="1" x14ac:dyDescent="0.2">
      <c r="A68" s="44"/>
      <c r="B68" s="360">
        <v>19</v>
      </c>
      <c r="C68" s="362" t="str">
        <f t="array" ref="C68">INDEX('ORC. SINTÉTICO'!$E:$E,MATCH($B68,'ORC. SINTÉTICO'!$B:$B,0))</f>
        <v>GASES MEDICINAIS</v>
      </c>
      <c r="D68" s="363"/>
      <c r="E68" s="224">
        <f>E70/E78</f>
        <v>5.7857671816798845E-3</v>
      </c>
      <c r="F68" s="224"/>
      <c r="G68" s="224"/>
      <c r="H68" s="224"/>
      <c r="I68" s="224"/>
      <c r="J68" s="224"/>
      <c r="K68" s="224">
        <v>0.6</v>
      </c>
      <c r="L68" s="224">
        <v>0.4</v>
      </c>
      <c r="M68" s="224"/>
      <c r="N68" s="224"/>
      <c r="O68" s="224"/>
      <c r="P68" s="44"/>
      <c r="Q68" s="130">
        <f>SUM(F68:O68)</f>
        <v>1</v>
      </c>
      <c r="R68" s="44"/>
      <c r="S68" s="44"/>
      <c r="T68" s="44"/>
      <c r="U68" s="44"/>
      <c r="V68" s="44"/>
      <c r="W68" s="40"/>
      <c r="X68" s="40"/>
      <c r="Y68" s="40"/>
    </row>
    <row r="69" spans="1:25" ht="15" customHeight="1" x14ac:dyDescent="0.2">
      <c r="A69" s="44"/>
      <c r="B69" s="361"/>
      <c r="C69" s="364"/>
      <c r="D69" s="365"/>
      <c r="E69" s="225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44"/>
      <c r="Q69" s="44"/>
      <c r="R69" s="44"/>
      <c r="S69" s="44"/>
      <c r="T69" s="44"/>
      <c r="U69" s="44"/>
      <c r="V69" s="44"/>
      <c r="W69" s="40"/>
      <c r="X69" s="40"/>
      <c r="Y69" s="40"/>
    </row>
    <row r="70" spans="1:25" ht="15" customHeight="1" x14ac:dyDescent="0.2">
      <c r="A70" s="44"/>
      <c r="B70" s="382"/>
      <c r="C70" s="383"/>
      <c r="D70" s="384"/>
      <c r="E70" s="225">
        <f>'ORC. SINTÉTICO'!J526</f>
        <v>31670.780000000002</v>
      </c>
      <c r="F70" s="227"/>
      <c r="G70" s="227"/>
      <c r="H70" s="227"/>
      <c r="I70" s="227"/>
      <c r="J70" s="227"/>
      <c r="K70" s="227">
        <f>K68*E70</f>
        <v>19002.468000000001</v>
      </c>
      <c r="L70" s="227">
        <f>L68*E70</f>
        <v>12668.312000000002</v>
      </c>
      <c r="M70" s="227"/>
      <c r="N70" s="227"/>
      <c r="O70" s="227"/>
      <c r="P70" s="44"/>
      <c r="Q70" s="44"/>
      <c r="R70" s="44"/>
      <c r="S70" s="44"/>
      <c r="T70" s="44"/>
      <c r="U70" s="44"/>
      <c r="V70" s="44"/>
      <c r="W70" s="40"/>
      <c r="X70" s="40"/>
      <c r="Y70" s="40"/>
    </row>
    <row r="71" spans="1:25" ht="15" customHeight="1" x14ac:dyDescent="0.2">
      <c r="A71" s="44"/>
      <c r="B71" s="360">
        <v>20</v>
      </c>
      <c r="C71" s="362" t="str">
        <f t="array" ref="C71">INDEX('ORC. SINTÉTICO'!$E:$E,MATCH($B71,'ORC. SINTÉTICO'!$B:$B,0))</f>
        <v>URBANIZAÇÃO</v>
      </c>
      <c r="D71" s="363"/>
      <c r="E71" s="224">
        <f>E73/E78</f>
        <v>2.081239184277486E-3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>
        <v>1</v>
      </c>
      <c r="P71" s="44"/>
      <c r="Q71" s="130">
        <f>SUM(F71:O71)</f>
        <v>1</v>
      </c>
      <c r="R71" s="44"/>
      <c r="S71" s="44"/>
      <c r="T71" s="44"/>
      <c r="U71" s="44"/>
      <c r="V71" s="44"/>
      <c r="W71" s="40"/>
      <c r="X71" s="40"/>
      <c r="Y71" s="40"/>
    </row>
    <row r="72" spans="1:25" ht="15" customHeight="1" x14ac:dyDescent="0.2">
      <c r="A72" s="44"/>
      <c r="B72" s="361"/>
      <c r="C72" s="364"/>
      <c r="D72" s="365"/>
      <c r="E72" s="225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44"/>
      <c r="Q72" s="44"/>
      <c r="R72" s="44"/>
      <c r="S72" s="44"/>
      <c r="T72" s="44"/>
      <c r="U72" s="44"/>
      <c r="V72" s="44"/>
      <c r="W72" s="40"/>
      <c r="X72" s="40"/>
      <c r="Y72" s="40"/>
    </row>
    <row r="73" spans="1:25" ht="15" customHeight="1" x14ac:dyDescent="0.2">
      <c r="A73" s="44"/>
      <c r="B73" s="361"/>
      <c r="C73" s="364"/>
      <c r="D73" s="365"/>
      <c r="E73" s="225">
        <f>'ORC. SINTÉTICO'!J539</f>
        <v>11392.52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>
        <f>O71*E73</f>
        <v>11392.52</v>
      </c>
      <c r="P73" s="44"/>
      <c r="Q73" s="44"/>
      <c r="R73" s="44"/>
      <c r="S73" s="44"/>
      <c r="T73" s="44"/>
      <c r="U73" s="44"/>
      <c r="V73" s="44"/>
      <c r="W73" s="40"/>
      <c r="X73" s="40"/>
      <c r="Y73" s="40"/>
    </row>
    <row r="74" spans="1:25" ht="15" customHeight="1" x14ac:dyDescent="0.2">
      <c r="A74" s="44"/>
      <c r="B74" s="366">
        <v>21</v>
      </c>
      <c r="C74" s="369" t="str">
        <f t="array" ref="C74">INDEX('ORC. SINTÉTICO'!$E:$E,MATCH($B74,'ORC. SINTÉTICO'!$B:$B,0))</f>
        <v>SERVIÇOS COMPLEMENTARES</v>
      </c>
      <c r="D74" s="370"/>
      <c r="E74" s="228">
        <f>E76/E78</f>
        <v>0.15871509280932108</v>
      </c>
      <c r="F74" s="224">
        <v>1.49E-2</v>
      </c>
      <c r="G74" s="228"/>
      <c r="H74" s="228"/>
      <c r="I74" s="228"/>
      <c r="J74" s="224">
        <v>0.2087</v>
      </c>
      <c r="K74" s="224">
        <v>0.2087</v>
      </c>
      <c r="L74" s="224">
        <v>0.2087</v>
      </c>
      <c r="M74" s="224">
        <v>0.2087</v>
      </c>
      <c r="N74" s="224">
        <v>0.1331</v>
      </c>
      <c r="O74" s="224">
        <v>1.72E-2</v>
      </c>
      <c r="P74" s="44"/>
      <c r="Q74" s="130">
        <f>SUM(F74:O74)</f>
        <v>1</v>
      </c>
      <c r="R74" s="44"/>
      <c r="S74" s="44"/>
      <c r="T74" s="44"/>
      <c r="U74" s="44"/>
      <c r="V74" s="44"/>
      <c r="W74" s="40"/>
      <c r="X74" s="40"/>
      <c r="Y74" s="40"/>
    </row>
    <row r="75" spans="1:25" ht="15" customHeight="1" x14ac:dyDescent="0.2">
      <c r="A75" s="44"/>
      <c r="B75" s="367"/>
      <c r="C75" s="371"/>
      <c r="D75" s="372"/>
      <c r="E75" s="229"/>
      <c r="F75" s="226"/>
      <c r="G75" s="230"/>
      <c r="H75" s="230"/>
      <c r="I75" s="230"/>
      <c r="J75" s="226"/>
      <c r="K75" s="226"/>
      <c r="L75" s="226"/>
      <c r="M75" s="226"/>
      <c r="N75" s="226"/>
      <c r="O75" s="226"/>
      <c r="P75" s="44"/>
      <c r="Q75" s="44"/>
      <c r="R75" s="44"/>
      <c r="S75" s="44"/>
      <c r="T75" s="44"/>
      <c r="U75" s="44"/>
      <c r="V75" s="44"/>
      <c r="W75" s="40"/>
      <c r="X75" s="40"/>
      <c r="Y75" s="40"/>
    </row>
    <row r="76" spans="1:25" ht="15" customHeight="1" x14ac:dyDescent="0.2">
      <c r="A76" s="44"/>
      <c r="B76" s="368"/>
      <c r="C76" s="373"/>
      <c r="D76" s="374"/>
      <c r="E76" s="229">
        <f>'ORC. SINTÉTICO'!J547</f>
        <v>868792.44000000006</v>
      </c>
      <c r="F76" s="227">
        <f>F74*E76</f>
        <v>12945.007356</v>
      </c>
      <c r="G76" s="231"/>
      <c r="H76" s="231"/>
      <c r="I76" s="231"/>
      <c r="J76" s="227">
        <f>J74*E76</f>
        <v>181316.98222800001</v>
      </c>
      <c r="K76" s="227">
        <f>K74*E76</f>
        <v>181316.98222800001</v>
      </c>
      <c r="L76" s="227">
        <f>L74*E76</f>
        <v>181316.98222800001</v>
      </c>
      <c r="M76" s="227">
        <f>M74*E76</f>
        <v>181316.98222800001</v>
      </c>
      <c r="N76" s="227">
        <f>N74*E76</f>
        <v>115636.273764</v>
      </c>
      <c r="O76" s="227">
        <f>O74*E76</f>
        <v>14943.229968000001</v>
      </c>
      <c r="P76" s="44"/>
      <c r="Q76" s="44"/>
      <c r="R76" s="44"/>
      <c r="S76" s="44"/>
      <c r="T76" s="44"/>
      <c r="U76" s="44"/>
      <c r="V76" s="44"/>
      <c r="W76" s="40"/>
      <c r="X76" s="40"/>
      <c r="Y76" s="40"/>
    </row>
    <row r="77" spans="1:25" ht="15" customHeight="1" x14ac:dyDescent="0.25">
      <c r="A77" s="62"/>
      <c r="B77" s="232"/>
      <c r="C77" s="232"/>
      <c r="D77" s="232"/>
      <c r="E77" s="232"/>
      <c r="F77" s="222"/>
      <c r="G77" s="233"/>
      <c r="H77" s="223"/>
      <c r="I77" s="223"/>
      <c r="J77" s="223"/>
      <c r="K77" s="222"/>
      <c r="L77" s="222"/>
      <c r="M77" s="222"/>
      <c r="N77" s="222"/>
      <c r="O77" s="222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27" customHeight="1" x14ac:dyDescent="0.2">
      <c r="A78" s="62"/>
      <c r="B78" s="352" t="s">
        <v>1545</v>
      </c>
      <c r="C78" s="381"/>
      <c r="D78" s="353"/>
      <c r="E78" s="234">
        <f>SUM(E16,E19,E22,E25,E28,E31,E34,E37,E40,E43,E46,E49,E52,E55,E58,E61,E64,E67,E70,E73,E76)</f>
        <v>5473911.9300000006</v>
      </c>
      <c r="F78" s="235">
        <f>SUM(F16,F19,F22,F25,F28,F31,F34,F37,F40,F43,F46,F49,F52,F55,F58,F61,F64,F67,F70,F73,F76)</f>
        <v>322471.36680600001</v>
      </c>
      <c r="G78" s="235">
        <f>SUM(G16,G19,G22,G25,G28,G31,G34,G37,G40,G43,G46,G49,G52,G55,G58,G61,G64,G67,G70,G73,G76)</f>
        <v>518104.49806600006</v>
      </c>
      <c r="H78" s="235">
        <f t="shared" ref="H78:O78" si="1">SUM(H16,H19,H22,H25,H28,H31,H34,H37,H40,H43,H46,H49,H52,H55,H58,H61,H64,H67,H70,H73,H76)</f>
        <v>584219.46191000007</v>
      </c>
      <c r="I78" s="235">
        <f t="shared" si="1"/>
        <v>534699.66594999994</v>
      </c>
      <c r="J78" s="235">
        <f t="shared" si="1"/>
        <v>717545.94744500006</v>
      </c>
      <c r="K78" s="235">
        <f t="shared" si="1"/>
        <v>613793.990445</v>
      </c>
      <c r="L78" s="235">
        <f t="shared" si="1"/>
        <v>663060.49248800008</v>
      </c>
      <c r="M78" s="235">
        <f t="shared" si="1"/>
        <v>802038.62017800007</v>
      </c>
      <c r="N78" s="235">
        <f t="shared" si="1"/>
        <v>596830.10181400005</v>
      </c>
      <c r="O78" s="235">
        <f t="shared" si="1"/>
        <v>121147.784898</v>
      </c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5" customHeight="1" x14ac:dyDescent="0.2">
      <c r="A79" s="62"/>
      <c r="B79" s="375" t="s">
        <v>1762</v>
      </c>
      <c r="C79" s="376"/>
      <c r="D79" s="377"/>
      <c r="E79" s="236" t="s">
        <v>1547</v>
      </c>
      <c r="F79" s="235">
        <f>F78</f>
        <v>322471.36680600001</v>
      </c>
      <c r="G79" s="237">
        <f>F79+G78</f>
        <v>840575.86487200006</v>
      </c>
      <c r="H79" s="237">
        <f>G79+H78</f>
        <v>1424795.3267820003</v>
      </c>
      <c r="I79" s="237">
        <f>H79+I78</f>
        <v>1959494.9927320001</v>
      </c>
      <c r="J79" s="237">
        <f t="shared" ref="J79:O79" si="2">I79+J78</f>
        <v>2677040.9401770001</v>
      </c>
      <c r="K79" s="237">
        <f t="shared" si="2"/>
        <v>3290834.9306220002</v>
      </c>
      <c r="L79" s="237">
        <f t="shared" si="2"/>
        <v>3953895.4231100003</v>
      </c>
      <c r="M79" s="237">
        <f t="shared" si="2"/>
        <v>4755934.0432879999</v>
      </c>
      <c r="N79" s="237">
        <f t="shared" si="2"/>
        <v>5352764.1451019999</v>
      </c>
      <c r="O79" s="237">
        <f t="shared" si="2"/>
        <v>5473911.9299999997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5" customHeight="1" x14ac:dyDescent="0.25">
      <c r="A80" s="62"/>
      <c r="B80" s="378"/>
      <c r="C80" s="379"/>
      <c r="D80" s="380"/>
      <c r="E80" s="238" t="s">
        <v>1763</v>
      </c>
      <c r="F80" s="239"/>
      <c r="G80" s="240"/>
      <c r="H80" s="241"/>
      <c r="I80" s="242"/>
      <c r="J80" s="243"/>
      <c r="K80" s="239"/>
      <c r="L80" s="239"/>
      <c r="M80" s="239"/>
      <c r="N80" s="239"/>
      <c r="O80" s="239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5" customHeight="1" x14ac:dyDescent="0.2">
      <c r="A81" s="62"/>
      <c r="B81" s="354" t="s">
        <v>1546</v>
      </c>
      <c r="C81" s="355"/>
      <c r="D81" s="356"/>
      <c r="E81" s="244" t="s">
        <v>1547</v>
      </c>
      <c r="F81" s="245">
        <f>F78/E78</f>
        <v>5.8910587333106758E-2</v>
      </c>
      <c r="G81" s="245">
        <f>G78/E78</f>
        <v>9.4649768701338968E-2</v>
      </c>
      <c r="H81" s="245">
        <f>H78/E78</f>
        <v>0.10672796153481409</v>
      </c>
      <c r="I81" s="245">
        <f>I78/E78</f>
        <v>9.7681452092708385E-2</v>
      </c>
      <c r="J81" s="245">
        <f>J78/E78</f>
        <v>0.13108467155133788</v>
      </c>
      <c r="K81" s="245">
        <f>K78/E78</f>
        <v>0.11213077563069232</v>
      </c>
      <c r="L81" s="245">
        <f>L78/E78</f>
        <v>0.12113101214765068</v>
      </c>
      <c r="M81" s="245">
        <f>M78/E78</f>
        <v>0.14652019075834857</v>
      </c>
      <c r="N81" s="245">
        <f>N78/E78</f>
        <v>0.10903173259749541</v>
      </c>
      <c r="O81" s="245">
        <f>O78/E78</f>
        <v>2.2131847652506895E-2</v>
      </c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5" customHeight="1" x14ac:dyDescent="0.2">
      <c r="A82" s="62"/>
      <c r="B82" s="357"/>
      <c r="C82" s="358"/>
      <c r="D82" s="359"/>
      <c r="E82" s="244" t="s">
        <v>1763</v>
      </c>
      <c r="F82" s="246">
        <f>F81</f>
        <v>5.8910587333106758E-2</v>
      </c>
      <c r="G82" s="247">
        <f>F82+G81</f>
        <v>0.15356035603444573</v>
      </c>
      <c r="H82" s="247">
        <f>G82+H81</f>
        <v>0.26028831756925985</v>
      </c>
      <c r="I82" s="247">
        <f t="shared" ref="I82:O82" si="3">H82+I81</f>
        <v>0.35796976966196825</v>
      </c>
      <c r="J82" s="247">
        <f t="shared" si="3"/>
        <v>0.4890544412133061</v>
      </c>
      <c r="K82" s="247">
        <f t="shared" si="3"/>
        <v>0.60118521684399839</v>
      </c>
      <c r="L82" s="247">
        <f t="shared" si="3"/>
        <v>0.72231622899164905</v>
      </c>
      <c r="M82" s="247">
        <f t="shared" si="3"/>
        <v>0.86883641974999759</v>
      </c>
      <c r="N82" s="247">
        <f t="shared" si="3"/>
        <v>0.97786815234749302</v>
      </c>
      <c r="O82" s="247">
        <f t="shared" si="3"/>
        <v>0.99999999999999989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5" customHeight="1" x14ac:dyDescent="0.2">
      <c r="A83" s="257"/>
      <c r="B83" s="256"/>
      <c r="C83" s="209"/>
      <c r="D83" s="209"/>
      <c r="E83" s="209"/>
      <c r="F83" s="40"/>
      <c r="G83" s="44"/>
      <c r="H83" s="177"/>
      <c r="I83" s="177"/>
      <c r="J83" s="1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s="248" customFormat="1" ht="15" customHeight="1" x14ac:dyDescent="0.25">
      <c r="A84" s="249"/>
      <c r="B84" s="347" t="s">
        <v>1768</v>
      </c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222"/>
      <c r="Q84" s="222"/>
      <c r="R84" s="222"/>
      <c r="S84" s="222"/>
      <c r="T84" s="222"/>
      <c r="U84" s="222"/>
      <c r="V84" s="222"/>
      <c r="W84" s="222"/>
      <c r="X84" s="222"/>
      <c r="Y84" s="222"/>
    </row>
    <row r="85" spans="1:25" s="248" customFormat="1" ht="15" customHeight="1" x14ac:dyDescent="0.25">
      <c r="A85" s="249"/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222"/>
      <c r="Q85" s="222"/>
      <c r="R85" s="222"/>
      <c r="S85" s="222"/>
      <c r="T85" s="222"/>
      <c r="U85" s="222"/>
      <c r="V85" s="222"/>
      <c r="W85" s="222"/>
      <c r="X85" s="222"/>
      <c r="Y85" s="222"/>
    </row>
    <row r="86" spans="1:25" s="248" customFormat="1" ht="15" customHeight="1" x14ac:dyDescent="0.25">
      <c r="A86" s="249"/>
      <c r="B86" s="249"/>
      <c r="C86" s="249"/>
      <c r="D86" s="249"/>
      <c r="E86" s="249"/>
      <c r="F86" s="222"/>
      <c r="G86" s="222"/>
      <c r="H86" s="250"/>
      <c r="I86" s="223"/>
      <c r="J86" s="223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</row>
    <row r="87" spans="1:25" s="248" customFormat="1" ht="15" customHeight="1" x14ac:dyDescent="0.25">
      <c r="A87" s="249"/>
      <c r="B87" s="251"/>
      <c r="C87" s="251"/>
      <c r="D87" s="251"/>
      <c r="E87" s="251"/>
      <c r="F87" s="222"/>
      <c r="G87" s="222"/>
      <c r="H87" s="250"/>
      <c r="I87" s="223"/>
      <c r="J87" s="223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</row>
    <row r="88" spans="1:25" s="248" customFormat="1" ht="15" customHeight="1" x14ac:dyDescent="0.25">
      <c r="A88" s="249"/>
      <c r="B88" s="251"/>
      <c r="C88" s="252"/>
      <c r="D88" s="252"/>
      <c r="E88" s="252"/>
      <c r="F88" s="222"/>
      <c r="G88" s="222"/>
      <c r="H88" s="223"/>
      <c r="I88" s="223"/>
      <c r="J88" s="223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</row>
    <row r="89" spans="1:25" s="248" customFormat="1" ht="15" customHeight="1" x14ac:dyDescent="0.25">
      <c r="A89" s="249"/>
      <c r="B89" s="251"/>
      <c r="C89" s="252"/>
      <c r="D89" s="252"/>
      <c r="E89" s="252"/>
      <c r="F89" s="222"/>
      <c r="G89" s="222"/>
      <c r="H89" s="253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</row>
    <row r="90" spans="1:25" s="248" customFormat="1" ht="15" customHeight="1" x14ac:dyDescent="0.25">
      <c r="A90" s="249"/>
      <c r="B90" s="251"/>
      <c r="C90" s="252"/>
      <c r="D90" s="252"/>
      <c r="E90" s="252"/>
      <c r="F90" s="222"/>
      <c r="G90" s="222"/>
      <c r="H90" s="253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</row>
    <row r="91" spans="1:25" s="248" customFormat="1" ht="15" customHeight="1" x14ac:dyDescent="0.25">
      <c r="A91" s="249"/>
      <c r="B91" s="348" t="s">
        <v>15</v>
      </c>
      <c r="C91" s="349"/>
      <c r="D91" s="349"/>
      <c r="E91" s="349"/>
      <c r="F91" s="222"/>
      <c r="G91" s="222"/>
      <c r="H91" s="253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</row>
    <row r="92" spans="1:25" s="248" customFormat="1" ht="15" customHeight="1" x14ac:dyDescent="0.25">
      <c r="A92" s="249"/>
      <c r="B92" s="350" t="s">
        <v>1765</v>
      </c>
      <c r="C92" s="351"/>
      <c r="D92" s="351"/>
      <c r="E92" s="351"/>
      <c r="F92" s="222"/>
      <c r="G92" s="222"/>
      <c r="H92" s="253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</row>
    <row r="93" spans="1:25" s="248" customFormat="1" ht="15" customHeight="1" x14ac:dyDescent="0.25">
      <c r="A93" s="249"/>
      <c r="B93" s="350" t="s">
        <v>1766</v>
      </c>
      <c r="C93" s="351"/>
      <c r="D93" s="351"/>
      <c r="E93" s="351"/>
      <c r="F93" s="222"/>
      <c r="G93" s="222"/>
      <c r="H93" s="253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</row>
    <row r="94" spans="1:25" s="248" customFormat="1" ht="15" customHeight="1" x14ac:dyDescent="0.25">
      <c r="A94" s="249"/>
      <c r="B94" s="348" t="s">
        <v>1767</v>
      </c>
      <c r="C94" s="348"/>
      <c r="D94" s="348"/>
      <c r="E94" s="348"/>
      <c r="F94" s="222"/>
      <c r="G94" s="222"/>
      <c r="H94" s="253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</row>
    <row r="95" spans="1:25" s="248" customFormat="1" ht="15.75" customHeight="1" x14ac:dyDescent="0.25">
      <c r="A95" s="222"/>
      <c r="B95" s="254"/>
      <c r="C95" s="255"/>
      <c r="D95" s="255"/>
      <c r="E95" s="255"/>
      <c r="F95" s="222"/>
      <c r="G95" s="222"/>
      <c r="H95" s="253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</row>
    <row r="96" spans="1:25" s="248" customFormat="1" ht="15.75" customHeight="1" x14ac:dyDescent="0.25">
      <c r="A96" s="222"/>
      <c r="B96" s="222"/>
      <c r="C96" s="222"/>
      <c r="D96" s="222"/>
      <c r="E96" s="222"/>
      <c r="F96" s="222"/>
      <c r="G96" s="222"/>
      <c r="H96" s="253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</row>
    <row r="97" spans="1:25" s="248" customFormat="1" ht="15.75" customHeight="1" x14ac:dyDescent="0.25">
      <c r="A97" s="222"/>
      <c r="B97" s="222"/>
      <c r="C97" s="222"/>
      <c r="D97" s="222"/>
      <c r="E97" s="222"/>
      <c r="F97" s="222"/>
      <c r="G97" s="222"/>
      <c r="H97" s="253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</row>
    <row r="98" spans="1:25" ht="15.75" customHeight="1" x14ac:dyDescent="0.2">
      <c r="A98" s="40"/>
      <c r="B98" s="40"/>
      <c r="C98" s="40"/>
      <c r="D98" s="40"/>
      <c r="E98" s="40"/>
      <c r="F98" s="40"/>
      <c r="G98" s="40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5.75" customHeight="1" x14ac:dyDescent="0.2">
      <c r="A99" s="40"/>
      <c r="B99" s="40"/>
      <c r="C99" s="40"/>
      <c r="D99" s="40"/>
      <c r="E99" s="40"/>
      <c r="F99" s="40"/>
      <c r="G99" s="40"/>
      <c r="H99" s="4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5.75" customHeight="1" x14ac:dyDescent="0.2">
      <c r="A100" s="40"/>
      <c r="B100" s="40"/>
      <c r="C100" s="40"/>
      <c r="D100" s="40"/>
      <c r="E100" s="40"/>
      <c r="F100" s="40"/>
      <c r="G100" s="40"/>
      <c r="H100" s="4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ht="15.75" customHeight="1" x14ac:dyDescent="0.2">
      <c r="A101" s="40"/>
      <c r="B101" s="40"/>
      <c r="C101" s="40"/>
      <c r="D101" s="88"/>
      <c r="E101" s="88"/>
      <c r="F101" s="40"/>
      <c r="G101" s="40"/>
      <c r="H101" s="4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ht="15.75" customHeight="1" x14ac:dyDescent="0.2">
      <c r="A102" s="40"/>
      <c r="B102" s="40"/>
      <c r="C102" s="40"/>
      <c r="D102" s="89"/>
      <c r="E102" s="89"/>
      <c r="F102" s="40"/>
      <c r="G102" s="40"/>
      <c r="H102" s="4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ht="15.75" customHeight="1" x14ac:dyDescent="0.2">
      <c r="A103" s="40"/>
      <c r="B103" s="40"/>
      <c r="C103" s="40"/>
      <c r="D103" s="40"/>
      <c r="E103" s="40"/>
      <c r="F103" s="40"/>
      <c r="G103" s="40"/>
      <c r="H103" s="4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ht="15.75" customHeight="1" x14ac:dyDescent="0.2">
      <c r="A104" s="40"/>
      <c r="B104" s="40"/>
      <c r="C104" s="40"/>
      <c r="D104" s="40"/>
      <c r="E104" s="40"/>
      <c r="F104" s="40"/>
      <c r="G104" s="40"/>
      <c r="H104" s="4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ht="15.75" customHeight="1" x14ac:dyDescent="0.2">
      <c r="A105" s="40"/>
      <c r="B105" s="40"/>
      <c r="C105" s="40"/>
      <c r="D105" s="40"/>
      <c r="E105" s="40"/>
      <c r="F105" s="40"/>
      <c r="G105" s="40"/>
      <c r="H105" s="4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ht="15.75" customHeight="1" x14ac:dyDescent="0.2">
      <c r="A106" s="40"/>
      <c r="B106" s="40"/>
      <c r="C106" s="40"/>
      <c r="D106" s="40"/>
      <c r="E106" s="40"/>
      <c r="F106" s="40"/>
      <c r="G106" s="40"/>
      <c r="H106" s="4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5.75" customHeight="1" x14ac:dyDescent="0.2">
      <c r="A107" s="40"/>
      <c r="B107" s="40"/>
      <c r="C107" s="40"/>
      <c r="D107" s="40"/>
      <c r="E107" s="40"/>
      <c r="F107" s="40"/>
      <c r="G107" s="40"/>
      <c r="H107" s="4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ht="15.75" customHeight="1" x14ac:dyDescent="0.2">
      <c r="A108" s="40"/>
      <c r="B108" s="40"/>
      <c r="C108" s="40"/>
      <c r="D108" s="40"/>
      <c r="E108" s="40"/>
      <c r="F108" s="40"/>
      <c r="G108" s="40"/>
      <c r="H108" s="4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5.75" customHeight="1" x14ac:dyDescent="0.2">
      <c r="A109" s="40"/>
      <c r="B109" s="40"/>
      <c r="C109" s="40"/>
      <c r="D109" s="40"/>
      <c r="E109" s="40"/>
      <c r="F109" s="40"/>
      <c r="G109" s="40"/>
      <c r="H109" s="4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ht="15.75" customHeight="1" x14ac:dyDescent="0.2">
      <c r="A110" s="40"/>
      <c r="B110" s="40"/>
      <c r="C110" s="40"/>
      <c r="D110" s="40"/>
      <c r="E110" s="40"/>
      <c r="F110" s="40"/>
      <c r="G110" s="40"/>
      <c r="H110" s="4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ht="15.75" customHeight="1" x14ac:dyDescent="0.2">
      <c r="A111" s="40"/>
      <c r="B111" s="40"/>
      <c r="C111" s="40"/>
      <c r="D111" s="40"/>
      <c r="E111" s="40"/>
      <c r="F111" s="40"/>
      <c r="G111" s="40"/>
      <c r="H111" s="4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5.75" customHeight="1" x14ac:dyDescent="0.2">
      <c r="A112" s="40"/>
      <c r="B112" s="40"/>
      <c r="C112" s="40"/>
      <c r="D112" s="40"/>
      <c r="E112" s="40"/>
      <c r="F112" s="40"/>
      <c r="G112" s="40"/>
      <c r="H112" s="4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ht="15.75" customHeight="1" x14ac:dyDescent="0.2">
      <c r="A113" s="40"/>
      <c r="B113" s="40"/>
      <c r="C113" s="40"/>
      <c r="D113" s="40"/>
      <c r="E113" s="40"/>
      <c r="F113" s="40"/>
      <c r="G113" s="40"/>
      <c r="H113" s="4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ht="15.75" customHeight="1" x14ac:dyDescent="0.2">
      <c r="A114" s="40"/>
      <c r="B114" s="40"/>
      <c r="C114" s="40"/>
      <c r="D114" s="40"/>
      <c r="E114" s="40"/>
      <c r="F114" s="40"/>
      <c r="G114" s="40"/>
      <c r="H114" s="4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5.75" customHeight="1" x14ac:dyDescent="0.2">
      <c r="A115" s="40"/>
      <c r="B115" s="40"/>
      <c r="C115" s="40"/>
      <c r="D115" s="40"/>
      <c r="E115" s="40"/>
      <c r="F115" s="40"/>
      <c r="G115" s="40"/>
      <c r="H115" s="4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ht="15.75" customHeight="1" x14ac:dyDescent="0.2">
      <c r="A116" s="40"/>
      <c r="B116" s="40"/>
      <c r="C116" s="40"/>
      <c r="D116" s="40"/>
      <c r="E116" s="40"/>
      <c r="F116" s="40"/>
      <c r="G116" s="40"/>
      <c r="H116" s="4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ht="15.75" customHeight="1" x14ac:dyDescent="0.2">
      <c r="A117" s="40"/>
      <c r="B117" s="40"/>
      <c r="C117" s="40"/>
      <c r="D117" s="40"/>
      <c r="E117" s="40"/>
      <c r="F117" s="40"/>
      <c r="G117" s="40"/>
      <c r="H117" s="4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ht="15.75" customHeight="1" x14ac:dyDescent="0.2">
      <c r="A118" s="40"/>
      <c r="B118" s="40"/>
      <c r="C118" s="40"/>
      <c r="D118" s="40"/>
      <c r="E118" s="40"/>
      <c r="F118" s="40"/>
      <c r="G118" s="40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ht="15.75" customHeight="1" x14ac:dyDescent="0.2">
      <c r="A119" s="40"/>
      <c r="B119" s="40"/>
      <c r="C119" s="40"/>
      <c r="D119" s="40"/>
      <c r="E119" s="40"/>
      <c r="F119" s="40"/>
      <c r="G119" s="40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 ht="15.75" customHeight="1" x14ac:dyDescent="0.2">
      <c r="A120" s="40"/>
      <c r="B120" s="40"/>
      <c r="C120" s="40"/>
      <c r="D120" s="40"/>
      <c r="E120" s="40"/>
      <c r="F120" s="40"/>
      <c r="G120" s="40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ht="15.75" customHeight="1" x14ac:dyDescent="0.2">
      <c r="A121" s="40"/>
      <c r="B121" s="40"/>
      <c r="C121" s="40"/>
      <c r="D121" s="40"/>
      <c r="E121" s="40"/>
      <c r="F121" s="40"/>
      <c r="G121" s="40"/>
      <c r="H121" s="4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 ht="15.75" customHeight="1" x14ac:dyDescent="0.2">
      <c r="A122" s="40"/>
      <c r="B122" s="40"/>
      <c r="C122" s="40"/>
      <c r="D122" s="40"/>
      <c r="E122" s="40"/>
      <c r="F122" s="40"/>
      <c r="G122" s="40"/>
      <c r="H122" s="4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ht="15.75" customHeight="1" x14ac:dyDescent="0.2">
      <c r="A123" s="40"/>
      <c r="B123" s="40"/>
      <c r="C123" s="40"/>
      <c r="D123" s="40"/>
      <c r="E123" s="40"/>
      <c r="F123" s="40"/>
      <c r="G123" s="40"/>
      <c r="H123" s="4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ht="15.75" customHeight="1" x14ac:dyDescent="0.2">
      <c r="A124" s="40"/>
      <c r="B124" s="40"/>
      <c r="C124" s="40"/>
      <c r="D124" s="40"/>
      <c r="E124" s="40"/>
      <c r="F124" s="40"/>
      <c r="G124" s="40"/>
      <c r="H124" s="4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 ht="15.75" customHeight="1" x14ac:dyDescent="0.2">
      <c r="A125" s="40"/>
      <c r="B125" s="40"/>
      <c r="C125" s="40"/>
      <c r="D125" s="40"/>
      <c r="E125" s="40"/>
      <c r="F125" s="40"/>
      <c r="G125" s="40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 ht="15.75" customHeight="1" x14ac:dyDescent="0.2">
      <c r="A126" s="40"/>
      <c r="B126" s="40"/>
      <c r="C126" s="40"/>
      <c r="D126" s="40"/>
      <c r="E126" s="40"/>
      <c r="F126" s="40"/>
      <c r="G126" s="40"/>
      <c r="H126" s="4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 ht="15.75" customHeight="1" x14ac:dyDescent="0.2">
      <c r="A127" s="40"/>
      <c r="B127" s="40"/>
      <c r="C127" s="40"/>
      <c r="D127" s="40"/>
      <c r="E127" s="40"/>
      <c r="F127" s="40"/>
      <c r="G127" s="40"/>
      <c r="H127" s="4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 ht="15.75" customHeight="1" x14ac:dyDescent="0.2">
      <c r="A128" s="40"/>
      <c r="B128" s="40"/>
      <c r="C128" s="40"/>
      <c r="D128" s="40"/>
      <c r="E128" s="40"/>
      <c r="F128" s="40"/>
      <c r="G128" s="40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 ht="15.75" customHeight="1" x14ac:dyDescent="0.2">
      <c r="A129" s="40"/>
      <c r="B129" s="40"/>
      <c r="C129" s="40"/>
      <c r="D129" s="40"/>
      <c r="E129" s="40"/>
      <c r="F129" s="40"/>
      <c r="G129" s="40"/>
      <c r="H129" s="4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 ht="15.75" customHeight="1" x14ac:dyDescent="0.2">
      <c r="A130" s="40"/>
      <c r="B130" s="40"/>
      <c r="C130" s="40"/>
      <c r="D130" s="40"/>
      <c r="E130" s="40"/>
      <c r="F130" s="40"/>
      <c r="G130" s="40"/>
      <c r="H130" s="4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 ht="15.75" customHeight="1" x14ac:dyDescent="0.2">
      <c r="A131" s="40"/>
      <c r="B131" s="40"/>
      <c r="C131" s="40"/>
      <c r="D131" s="40"/>
      <c r="E131" s="40"/>
      <c r="F131" s="40"/>
      <c r="G131" s="40"/>
      <c r="H131" s="4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 ht="15.75" customHeight="1" x14ac:dyDescent="0.2">
      <c r="A132" s="40"/>
      <c r="B132" s="40"/>
      <c r="C132" s="40"/>
      <c r="D132" s="40"/>
      <c r="E132" s="40"/>
      <c r="F132" s="40"/>
      <c r="G132" s="40"/>
      <c r="H132" s="4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 ht="15.75" customHeight="1" x14ac:dyDescent="0.2">
      <c r="A133" s="40"/>
      <c r="B133" s="40"/>
      <c r="C133" s="40"/>
      <c r="D133" s="40"/>
      <c r="E133" s="40"/>
      <c r="F133" s="40"/>
      <c r="G133" s="40"/>
      <c r="H133" s="4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 ht="15.75" customHeight="1" x14ac:dyDescent="0.2">
      <c r="A134" s="40"/>
      <c r="B134" s="40"/>
      <c r="C134" s="40"/>
      <c r="D134" s="40"/>
      <c r="E134" s="40"/>
      <c r="F134" s="40"/>
      <c r="G134" s="40"/>
      <c r="H134" s="4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 ht="15.75" customHeight="1" x14ac:dyDescent="0.2">
      <c r="A135" s="40"/>
      <c r="B135" s="40"/>
      <c r="C135" s="40"/>
      <c r="D135" s="40"/>
      <c r="E135" s="40"/>
      <c r="F135" s="40"/>
      <c r="G135" s="40"/>
      <c r="H135" s="4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 ht="15.75" customHeight="1" x14ac:dyDescent="0.2">
      <c r="A136" s="40"/>
      <c r="B136" s="40"/>
      <c r="C136" s="40"/>
      <c r="D136" s="40"/>
      <c r="E136" s="40"/>
      <c r="F136" s="40"/>
      <c r="G136" s="40"/>
      <c r="H136" s="4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 ht="15.75" customHeight="1" x14ac:dyDescent="0.2">
      <c r="A137" s="40"/>
      <c r="B137" s="40"/>
      <c r="C137" s="40"/>
      <c r="D137" s="40"/>
      <c r="E137" s="40"/>
      <c r="F137" s="40"/>
      <c r="G137" s="40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 ht="15.75" customHeight="1" x14ac:dyDescent="0.2">
      <c r="A138" s="40"/>
      <c r="B138" s="40"/>
      <c r="C138" s="40"/>
      <c r="D138" s="40"/>
      <c r="E138" s="40"/>
      <c r="F138" s="40"/>
      <c r="G138" s="40"/>
      <c r="H138" s="4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 ht="15.75" customHeight="1" x14ac:dyDescent="0.2">
      <c r="A139" s="40"/>
      <c r="B139" s="40"/>
      <c r="C139" s="40"/>
      <c r="D139" s="40"/>
      <c r="E139" s="40"/>
      <c r="F139" s="40"/>
      <c r="G139" s="40"/>
      <c r="H139" s="4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 ht="15.75" customHeight="1" x14ac:dyDescent="0.2">
      <c r="A140" s="40"/>
      <c r="B140" s="40"/>
      <c r="C140" s="40"/>
      <c r="D140" s="40"/>
      <c r="E140" s="40"/>
      <c r="F140" s="40"/>
      <c r="G140" s="40"/>
      <c r="H140" s="4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 ht="15.75" customHeight="1" x14ac:dyDescent="0.2">
      <c r="A141" s="40"/>
      <c r="B141" s="40"/>
      <c r="C141" s="40"/>
      <c r="D141" s="40"/>
      <c r="E141" s="40"/>
      <c r="F141" s="40"/>
      <c r="G141" s="40"/>
      <c r="H141" s="4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 ht="15.75" customHeight="1" x14ac:dyDescent="0.2">
      <c r="A142" s="40"/>
      <c r="B142" s="40"/>
      <c r="C142" s="40"/>
      <c r="D142" s="40"/>
      <c r="E142" s="40"/>
      <c r="F142" s="40"/>
      <c r="G142" s="40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 ht="15.75" customHeight="1" x14ac:dyDescent="0.2">
      <c r="A143" s="40"/>
      <c r="B143" s="40"/>
      <c r="C143" s="40"/>
      <c r="D143" s="40"/>
      <c r="E143" s="40"/>
      <c r="F143" s="40"/>
      <c r="G143" s="40"/>
      <c r="H143" s="4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 ht="15.75" customHeight="1" x14ac:dyDescent="0.2">
      <c r="A144" s="40"/>
      <c r="B144" s="40"/>
      <c r="C144" s="40"/>
      <c r="D144" s="40"/>
      <c r="E144" s="40"/>
      <c r="F144" s="40"/>
      <c r="G144" s="40"/>
      <c r="H144" s="4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:25" ht="15.75" customHeight="1" x14ac:dyDescent="0.2">
      <c r="A145" s="40"/>
      <c r="B145" s="40"/>
      <c r="C145" s="40"/>
      <c r="D145" s="40"/>
      <c r="E145" s="40"/>
      <c r="F145" s="40"/>
      <c r="G145" s="40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:25" ht="15.75" customHeight="1" x14ac:dyDescent="0.2">
      <c r="A146" s="40"/>
      <c r="B146" s="40"/>
      <c r="C146" s="40"/>
      <c r="D146" s="40"/>
      <c r="E146" s="40"/>
      <c r="F146" s="40"/>
      <c r="G146" s="40"/>
      <c r="H146" s="4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:25" ht="15.75" customHeight="1" x14ac:dyDescent="0.2">
      <c r="A147" s="40"/>
      <c r="B147" s="40"/>
      <c r="C147" s="40"/>
      <c r="D147" s="40"/>
      <c r="E147" s="40"/>
      <c r="F147" s="40"/>
      <c r="G147" s="40"/>
      <c r="H147" s="4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:25" ht="15.75" customHeight="1" x14ac:dyDescent="0.2">
      <c r="A148" s="40"/>
      <c r="B148" s="40"/>
      <c r="C148" s="40"/>
      <c r="D148" s="40"/>
      <c r="E148" s="40"/>
      <c r="F148" s="40"/>
      <c r="G148" s="40"/>
      <c r="H148" s="4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5.75" customHeight="1" x14ac:dyDescent="0.2">
      <c r="A149" s="40"/>
      <c r="B149" s="40"/>
      <c r="C149" s="40"/>
      <c r="D149" s="40"/>
      <c r="E149" s="40"/>
      <c r="F149" s="40"/>
      <c r="G149" s="40"/>
      <c r="H149" s="4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 ht="15.75" customHeight="1" x14ac:dyDescent="0.2">
      <c r="A150" s="40"/>
      <c r="B150" s="40"/>
      <c r="C150" s="40"/>
      <c r="D150" s="40"/>
      <c r="E150" s="40"/>
      <c r="F150" s="40"/>
      <c r="G150" s="40"/>
      <c r="H150" s="4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 ht="15.75" customHeight="1" x14ac:dyDescent="0.2">
      <c r="A151" s="40"/>
      <c r="B151" s="40"/>
      <c r="C151" s="40"/>
      <c r="D151" s="40"/>
      <c r="E151" s="40"/>
      <c r="F151" s="40"/>
      <c r="G151" s="40"/>
      <c r="H151" s="4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 ht="15.75" customHeight="1" x14ac:dyDescent="0.2">
      <c r="A152" s="40"/>
      <c r="B152" s="40"/>
      <c r="C152" s="40"/>
      <c r="D152" s="40"/>
      <c r="E152" s="40"/>
      <c r="F152" s="40"/>
      <c r="G152" s="40"/>
      <c r="H152" s="4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 ht="15.75" customHeight="1" x14ac:dyDescent="0.2">
      <c r="A153" s="40"/>
      <c r="B153" s="40"/>
      <c r="C153" s="40"/>
      <c r="D153" s="40"/>
      <c r="E153" s="40"/>
      <c r="F153" s="40"/>
      <c r="G153" s="40"/>
      <c r="H153" s="4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5.75" customHeight="1" x14ac:dyDescent="0.2">
      <c r="A154" s="40"/>
      <c r="B154" s="40"/>
      <c r="C154" s="40"/>
      <c r="D154" s="40"/>
      <c r="E154" s="40"/>
      <c r="F154" s="40"/>
      <c r="G154" s="40"/>
      <c r="H154" s="4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:25" ht="15.75" customHeight="1" x14ac:dyDescent="0.2">
      <c r="A155" s="40"/>
      <c r="B155" s="40"/>
      <c r="C155" s="40"/>
      <c r="D155" s="40"/>
      <c r="E155" s="40"/>
      <c r="F155" s="40"/>
      <c r="G155" s="40"/>
      <c r="H155" s="4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:25" ht="15.75" customHeight="1" x14ac:dyDescent="0.2">
      <c r="A156" s="40"/>
      <c r="B156" s="40"/>
      <c r="C156" s="40"/>
      <c r="D156" s="40"/>
      <c r="E156" s="40"/>
      <c r="F156" s="40"/>
      <c r="G156" s="40"/>
      <c r="H156" s="4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:25" ht="15.75" customHeight="1" x14ac:dyDescent="0.2">
      <c r="A157" s="40"/>
      <c r="B157" s="40"/>
      <c r="C157" s="40"/>
      <c r="D157" s="40"/>
      <c r="E157" s="40"/>
      <c r="F157" s="40"/>
      <c r="G157" s="40"/>
      <c r="H157" s="4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:25" ht="15.75" customHeight="1" x14ac:dyDescent="0.2">
      <c r="A158" s="40"/>
      <c r="B158" s="40"/>
      <c r="C158" s="40"/>
      <c r="D158" s="40"/>
      <c r="E158" s="40"/>
      <c r="F158" s="40"/>
      <c r="G158" s="40"/>
      <c r="H158" s="4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:25" ht="15.75" customHeight="1" x14ac:dyDescent="0.2">
      <c r="A159" s="40"/>
      <c r="B159" s="40"/>
      <c r="C159" s="40"/>
      <c r="D159" s="40"/>
      <c r="E159" s="40"/>
      <c r="F159" s="40"/>
      <c r="G159" s="40"/>
      <c r="H159" s="4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:25" ht="15.75" customHeight="1" x14ac:dyDescent="0.2">
      <c r="A160" s="40"/>
      <c r="B160" s="40"/>
      <c r="C160" s="40"/>
      <c r="D160" s="40"/>
      <c r="E160" s="40"/>
      <c r="F160" s="40"/>
      <c r="G160" s="40"/>
      <c r="H160" s="4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:25" ht="15.75" customHeight="1" x14ac:dyDescent="0.2">
      <c r="A161" s="40"/>
      <c r="B161" s="40"/>
      <c r="C161" s="40"/>
      <c r="D161" s="40"/>
      <c r="E161" s="40"/>
      <c r="F161" s="40"/>
      <c r="G161" s="40"/>
      <c r="H161" s="4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5.75" customHeight="1" x14ac:dyDescent="0.2">
      <c r="A162" s="40"/>
      <c r="B162" s="40"/>
      <c r="C162" s="40"/>
      <c r="D162" s="40"/>
      <c r="E162" s="40"/>
      <c r="F162" s="40"/>
      <c r="G162" s="40"/>
      <c r="H162" s="4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:25" ht="15.75" customHeight="1" x14ac:dyDescent="0.2">
      <c r="A163" s="40"/>
      <c r="B163" s="40"/>
      <c r="C163" s="40"/>
      <c r="D163" s="40"/>
      <c r="E163" s="40"/>
      <c r="F163" s="40"/>
      <c r="G163" s="40"/>
      <c r="H163" s="4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:25" ht="15.75" customHeight="1" x14ac:dyDescent="0.2">
      <c r="A164" s="40"/>
      <c r="B164" s="40"/>
      <c r="C164" s="40"/>
      <c r="D164" s="40"/>
      <c r="E164" s="40"/>
      <c r="F164" s="40"/>
      <c r="G164" s="40"/>
      <c r="H164" s="4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:25" ht="15.75" customHeight="1" x14ac:dyDescent="0.2">
      <c r="A165" s="40"/>
      <c r="B165" s="40"/>
      <c r="C165" s="40"/>
      <c r="D165" s="40"/>
      <c r="E165" s="40"/>
      <c r="F165" s="40"/>
      <c r="G165" s="40"/>
      <c r="H165" s="4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:25" ht="15.75" customHeight="1" x14ac:dyDescent="0.2">
      <c r="A166" s="40"/>
      <c r="B166" s="40"/>
      <c r="C166" s="40"/>
      <c r="D166" s="40"/>
      <c r="E166" s="40"/>
      <c r="F166" s="40"/>
      <c r="G166" s="40"/>
      <c r="H166" s="4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:25" ht="15.75" customHeight="1" x14ac:dyDescent="0.2">
      <c r="A167" s="40"/>
      <c r="B167" s="40"/>
      <c r="C167" s="40"/>
      <c r="D167" s="40"/>
      <c r="E167" s="40"/>
      <c r="F167" s="40"/>
      <c r="G167" s="40"/>
      <c r="H167" s="4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:25" ht="15.75" customHeight="1" x14ac:dyDescent="0.2">
      <c r="A168" s="40"/>
      <c r="B168" s="40"/>
      <c r="C168" s="40"/>
      <c r="D168" s="40"/>
      <c r="E168" s="40"/>
      <c r="F168" s="40"/>
      <c r="G168" s="40"/>
      <c r="H168" s="4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 ht="15.75" customHeight="1" x14ac:dyDescent="0.2">
      <c r="A169" s="40"/>
      <c r="B169" s="40"/>
      <c r="C169" s="40"/>
      <c r="D169" s="40"/>
      <c r="E169" s="40"/>
      <c r="F169" s="40"/>
      <c r="G169" s="40"/>
      <c r="H169" s="4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:25" ht="15.75" customHeight="1" x14ac:dyDescent="0.2">
      <c r="A170" s="40"/>
      <c r="B170" s="40"/>
      <c r="C170" s="40"/>
      <c r="D170" s="40"/>
      <c r="E170" s="40"/>
      <c r="F170" s="40"/>
      <c r="G170" s="40"/>
      <c r="H170" s="4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:25" ht="15.75" customHeight="1" x14ac:dyDescent="0.2">
      <c r="A171" s="40"/>
      <c r="B171" s="40"/>
      <c r="C171" s="40"/>
      <c r="D171" s="40"/>
      <c r="E171" s="40"/>
      <c r="F171" s="40"/>
      <c r="G171" s="40"/>
      <c r="H171" s="4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:25" ht="15.75" customHeight="1" x14ac:dyDescent="0.2">
      <c r="A172" s="40"/>
      <c r="B172" s="40"/>
      <c r="C172" s="40"/>
      <c r="D172" s="40"/>
      <c r="E172" s="40"/>
      <c r="F172" s="40"/>
      <c r="G172" s="40"/>
      <c r="H172" s="4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 ht="15.75" customHeight="1" x14ac:dyDescent="0.2">
      <c r="A173" s="40"/>
      <c r="B173" s="40"/>
      <c r="C173" s="40"/>
      <c r="D173" s="40"/>
      <c r="E173" s="40"/>
      <c r="F173" s="40"/>
      <c r="G173" s="40"/>
      <c r="H173" s="4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 ht="15.75" customHeight="1" x14ac:dyDescent="0.2">
      <c r="A174" s="40"/>
      <c r="B174" s="40"/>
      <c r="C174" s="40"/>
      <c r="D174" s="40"/>
      <c r="E174" s="40"/>
      <c r="F174" s="40"/>
      <c r="G174" s="40"/>
      <c r="H174" s="4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:25" ht="15.75" customHeight="1" x14ac:dyDescent="0.2">
      <c r="A175" s="40"/>
      <c r="B175" s="40"/>
      <c r="C175" s="40"/>
      <c r="D175" s="40"/>
      <c r="E175" s="40"/>
      <c r="F175" s="40"/>
      <c r="G175" s="40"/>
      <c r="H175" s="4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:25" ht="15.75" customHeight="1" x14ac:dyDescent="0.2">
      <c r="A176" s="40"/>
      <c r="B176" s="40"/>
      <c r="C176" s="40"/>
      <c r="D176" s="40"/>
      <c r="E176" s="40"/>
      <c r="F176" s="40"/>
      <c r="G176" s="40"/>
      <c r="H176" s="4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 ht="15.75" customHeight="1" x14ac:dyDescent="0.2">
      <c r="A177" s="40"/>
      <c r="B177" s="40"/>
      <c r="C177" s="40"/>
      <c r="D177" s="40"/>
      <c r="E177" s="40"/>
      <c r="F177" s="40"/>
      <c r="G177" s="40"/>
      <c r="H177" s="4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:25" ht="15.75" customHeight="1" x14ac:dyDescent="0.2">
      <c r="A178" s="40"/>
      <c r="B178" s="40"/>
      <c r="C178" s="40"/>
      <c r="D178" s="40"/>
      <c r="E178" s="40"/>
      <c r="F178" s="40"/>
      <c r="G178" s="40"/>
      <c r="H178" s="4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:25" ht="15.75" customHeight="1" x14ac:dyDescent="0.2">
      <c r="A179" s="40"/>
      <c r="B179" s="40"/>
      <c r="C179" s="40"/>
      <c r="D179" s="40"/>
      <c r="E179" s="40"/>
      <c r="F179" s="40"/>
      <c r="G179" s="40"/>
      <c r="H179" s="4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:25" ht="15.75" customHeight="1" x14ac:dyDescent="0.2">
      <c r="A180" s="40"/>
      <c r="B180" s="40"/>
      <c r="C180" s="40"/>
      <c r="D180" s="40"/>
      <c r="E180" s="40"/>
      <c r="F180" s="40"/>
      <c r="G180" s="40"/>
      <c r="H180" s="4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:25" ht="15.75" customHeight="1" x14ac:dyDescent="0.2">
      <c r="A181" s="40"/>
      <c r="B181" s="40"/>
      <c r="C181" s="40"/>
      <c r="D181" s="40"/>
      <c r="E181" s="40"/>
      <c r="F181" s="40"/>
      <c r="G181" s="40"/>
      <c r="H181" s="4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:25" ht="15.75" customHeight="1" x14ac:dyDescent="0.2">
      <c r="A182" s="40"/>
      <c r="B182" s="40"/>
      <c r="C182" s="40"/>
      <c r="D182" s="40"/>
      <c r="E182" s="40"/>
      <c r="F182" s="40"/>
      <c r="G182" s="40"/>
      <c r="H182" s="4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 ht="15.75" customHeight="1" x14ac:dyDescent="0.2">
      <c r="A183" s="40"/>
      <c r="B183" s="40"/>
      <c r="C183" s="40"/>
      <c r="D183" s="40"/>
      <c r="E183" s="40"/>
      <c r="F183" s="40"/>
      <c r="G183" s="40"/>
      <c r="H183" s="4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 ht="15.75" customHeight="1" x14ac:dyDescent="0.2">
      <c r="A184" s="40"/>
      <c r="B184" s="40"/>
      <c r="C184" s="40"/>
      <c r="D184" s="40"/>
      <c r="E184" s="40"/>
      <c r="F184" s="40"/>
      <c r="G184" s="40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:25" ht="15.75" customHeight="1" x14ac:dyDescent="0.2">
      <c r="A185" s="40"/>
      <c r="B185" s="40"/>
      <c r="C185" s="40"/>
      <c r="D185" s="40"/>
      <c r="E185" s="40"/>
      <c r="F185" s="40"/>
      <c r="G185" s="40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5.75" customHeight="1" x14ac:dyDescent="0.2">
      <c r="A186" s="40"/>
      <c r="B186" s="40"/>
      <c r="C186" s="40"/>
      <c r="D186" s="40"/>
      <c r="E186" s="40"/>
      <c r="F186" s="40"/>
      <c r="G186" s="40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 ht="15.75" customHeight="1" x14ac:dyDescent="0.2">
      <c r="A187" s="40"/>
      <c r="B187" s="40"/>
      <c r="C187" s="40"/>
      <c r="D187" s="40"/>
      <c r="E187" s="40"/>
      <c r="F187" s="40"/>
      <c r="G187" s="40"/>
      <c r="H187" s="4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:25" ht="15.75" customHeight="1" x14ac:dyDescent="0.2">
      <c r="A188" s="40"/>
      <c r="B188" s="40"/>
      <c r="C188" s="40"/>
      <c r="D188" s="40"/>
      <c r="E188" s="40"/>
      <c r="F188" s="40"/>
      <c r="G188" s="40"/>
      <c r="H188" s="4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 ht="15.75" customHeight="1" x14ac:dyDescent="0.2">
      <c r="A189" s="40"/>
      <c r="B189" s="40"/>
      <c r="C189" s="40"/>
      <c r="D189" s="40"/>
      <c r="E189" s="40"/>
      <c r="F189" s="40"/>
      <c r="G189" s="40"/>
      <c r="H189" s="4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 ht="15.75" customHeight="1" x14ac:dyDescent="0.2">
      <c r="A190" s="40"/>
      <c r="B190" s="40"/>
      <c r="C190" s="40"/>
      <c r="D190" s="40"/>
      <c r="E190" s="40"/>
      <c r="F190" s="40"/>
      <c r="G190" s="40"/>
      <c r="H190" s="4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 ht="15.75" customHeight="1" x14ac:dyDescent="0.2">
      <c r="A191" s="40"/>
      <c r="B191" s="40"/>
      <c r="C191" s="40"/>
      <c r="D191" s="40"/>
      <c r="E191" s="40"/>
      <c r="F191" s="40"/>
      <c r="G191" s="40"/>
      <c r="H191" s="4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:25" ht="15.75" customHeight="1" x14ac:dyDescent="0.2">
      <c r="A192" s="40"/>
      <c r="B192" s="40"/>
      <c r="C192" s="40"/>
      <c r="D192" s="40"/>
      <c r="E192" s="40"/>
      <c r="F192" s="40"/>
      <c r="G192" s="40"/>
      <c r="H192" s="4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:25" ht="15.75" customHeight="1" x14ac:dyDescent="0.2">
      <c r="A193" s="40"/>
      <c r="B193" s="40"/>
      <c r="C193" s="40"/>
      <c r="D193" s="40"/>
      <c r="E193" s="40"/>
      <c r="F193" s="40"/>
      <c r="G193" s="40"/>
      <c r="H193" s="4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:25" ht="15.75" customHeight="1" x14ac:dyDescent="0.2">
      <c r="A194" s="40"/>
      <c r="B194" s="40"/>
      <c r="C194" s="40"/>
      <c r="D194" s="40"/>
      <c r="E194" s="40"/>
      <c r="F194" s="40"/>
      <c r="G194" s="40"/>
      <c r="H194" s="4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 ht="15.75" customHeight="1" x14ac:dyDescent="0.2">
      <c r="A195" s="40"/>
      <c r="B195" s="40"/>
      <c r="C195" s="40"/>
      <c r="D195" s="40"/>
      <c r="E195" s="40"/>
      <c r="F195" s="40"/>
      <c r="G195" s="40"/>
      <c r="H195" s="4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 ht="15.75" customHeight="1" x14ac:dyDescent="0.2">
      <c r="A196" s="40"/>
      <c r="B196" s="40"/>
      <c r="C196" s="40"/>
      <c r="D196" s="40"/>
      <c r="E196" s="40"/>
      <c r="F196" s="40"/>
      <c r="G196" s="40"/>
      <c r="H196" s="4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:25" ht="15.75" customHeight="1" x14ac:dyDescent="0.2">
      <c r="A197" s="40"/>
      <c r="B197" s="40"/>
      <c r="C197" s="40"/>
      <c r="D197" s="40"/>
      <c r="E197" s="40"/>
      <c r="F197" s="40"/>
      <c r="G197" s="40"/>
      <c r="H197" s="4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:25" ht="15.75" customHeight="1" x14ac:dyDescent="0.2">
      <c r="A198" s="40"/>
      <c r="B198" s="40"/>
      <c r="C198" s="40"/>
      <c r="D198" s="40"/>
      <c r="E198" s="40"/>
      <c r="F198" s="40"/>
      <c r="G198" s="40"/>
      <c r="H198" s="4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:25" ht="15.75" customHeight="1" x14ac:dyDescent="0.2">
      <c r="A199" s="40"/>
      <c r="B199" s="40"/>
      <c r="C199" s="40"/>
      <c r="D199" s="40"/>
      <c r="E199" s="40"/>
      <c r="F199" s="40"/>
      <c r="G199" s="40"/>
      <c r="H199" s="4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:25" ht="15.75" customHeight="1" x14ac:dyDescent="0.2">
      <c r="A200" s="40"/>
      <c r="B200" s="40"/>
      <c r="C200" s="40"/>
      <c r="D200" s="40"/>
      <c r="E200" s="40"/>
      <c r="F200" s="40"/>
      <c r="G200" s="40"/>
      <c r="H200" s="4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:25" ht="15.75" customHeight="1" x14ac:dyDescent="0.2">
      <c r="A201" s="40"/>
      <c r="B201" s="40"/>
      <c r="C201" s="40"/>
      <c r="D201" s="40"/>
      <c r="E201" s="40"/>
      <c r="F201" s="40"/>
      <c r="G201" s="40"/>
      <c r="H201" s="4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:25" ht="15.75" customHeight="1" x14ac:dyDescent="0.2">
      <c r="A202" s="40"/>
      <c r="B202" s="40"/>
      <c r="C202" s="40"/>
      <c r="D202" s="40"/>
      <c r="E202" s="40"/>
      <c r="F202" s="40"/>
      <c r="G202" s="40"/>
      <c r="H202" s="4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:25" ht="15.75" customHeight="1" x14ac:dyDescent="0.2">
      <c r="A203" s="40"/>
      <c r="B203" s="40"/>
      <c r="C203" s="40"/>
      <c r="D203" s="40"/>
      <c r="E203" s="40"/>
      <c r="F203" s="40"/>
      <c r="G203" s="40"/>
      <c r="H203" s="4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:25" ht="15.75" customHeight="1" x14ac:dyDescent="0.2">
      <c r="A204" s="40"/>
      <c r="B204" s="40"/>
      <c r="C204" s="40"/>
      <c r="D204" s="40"/>
      <c r="E204" s="40"/>
      <c r="F204" s="40"/>
      <c r="G204" s="40"/>
      <c r="H204" s="4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:25" ht="15.75" customHeight="1" x14ac:dyDescent="0.2">
      <c r="A205" s="40"/>
      <c r="B205" s="40"/>
      <c r="C205" s="40"/>
      <c r="D205" s="40"/>
      <c r="E205" s="40"/>
      <c r="F205" s="40"/>
      <c r="G205" s="40"/>
      <c r="H205" s="4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 ht="15.75" customHeight="1" x14ac:dyDescent="0.2">
      <c r="A206" s="40"/>
      <c r="B206" s="40"/>
      <c r="C206" s="40"/>
      <c r="D206" s="40"/>
      <c r="E206" s="40"/>
      <c r="F206" s="40"/>
      <c r="G206" s="40"/>
      <c r="H206" s="4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25" ht="15.75" customHeight="1" x14ac:dyDescent="0.2">
      <c r="A207" s="40"/>
      <c r="B207" s="40"/>
      <c r="C207" s="40"/>
      <c r="D207" s="40"/>
      <c r="E207" s="40"/>
      <c r="F207" s="40"/>
      <c r="G207" s="40"/>
      <c r="H207" s="4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:25" ht="15.75" customHeight="1" x14ac:dyDescent="0.2">
      <c r="A208" s="40"/>
      <c r="B208" s="40"/>
      <c r="C208" s="40"/>
      <c r="D208" s="40"/>
      <c r="E208" s="40"/>
      <c r="F208" s="40"/>
      <c r="G208" s="40"/>
      <c r="H208" s="4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 ht="15.75" customHeight="1" x14ac:dyDescent="0.2">
      <c r="A209" s="40"/>
      <c r="B209" s="40"/>
      <c r="C209" s="40"/>
      <c r="D209" s="40"/>
      <c r="E209" s="40"/>
      <c r="F209" s="40"/>
      <c r="G209" s="40"/>
      <c r="H209" s="4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:25" ht="15.75" customHeight="1" x14ac:dyDescent="0.2">
      <c r="A210" s="40"/>
      <c r="B210" s="40"/>
      <c r="C210" s="40"/>
      <c r="D210" s="40"/>
      <c r="E210" s="40"/>
      <c r="F210" s="40"/>
      <c r="G210" s="40"/>
      <c r="H210" s="4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5" ht="15.75" customHeight="1" x14ac:dyDescent="0.2">
      <c r="A211" s="40"/>
      <c r="B211" s="40"/>
      <c r="C211" s="40"/>
      <c r="D211" s="40"/>
      <c r="E211" s="40"/>
      <c r="F211" s="40"/>
      <c r="G211" s="40"/>
      <c r="H211" s="4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:25" ht="15.75" customHeight="1" x14ac:dyDescent="0.2">
      <c r="A212" s="40"/>
      <c r="B212" s="40"/>
      <c r="C212" s="40"/>
      <c r="D212" s="40"/>
      <c r="E212" s="40"/>
      <c r="F212" s="40"/>
      <c r="G212" s="40"/>
      <c r="H212" s="4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:25" ht="15.75" customHeight="1" x14ac:dyDescent="0.2">
      <c r="A213" s="40"/>
      <c r="B213" s="40"/>
      <c r="C213" s="40"/>
      <c r="D213" s="40"/>
      <c r="E213" s="40"/>
      <c r="F213" s="40"/>
      <c r="G213" s="40"/>
      <c r="H213" s="4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:25" ht="15.75" customHeight="1" x14ac:dyDescent="0.2">
      <c r="A214" s="40"/>
      <c r="B214" s="40"/>
      <c r="C214" s="40"/>
      <c r="D214" s="40"/>
      <c r="E214" s="40"/>
      <c r="F214" s="40"/>
      <c r="G214" s="40"/>
      <c r="H214" s="4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:25" ht="15.75" customHeight="1" x14ac:dyDescent="0.2">
      <c r="A215" s="40"/>
      <c r="B215" s="40"/>
      <c r="C215" s="40"/>
      <c r="D215" s="40"/>
      <c r="E215" s="40"/>
      <c r="F215" s="40"/>
      <c r="G215" s="40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:25" ht="15.75" customHeight="1" x14ac:dyDescent="0.2">
      <c r="A216" s="40"/>
      <c r="B216" s="40"/>
      <c r="C216" s="40"/>
      <c r="D216" s="40"/>
      <c r="E216" s="40"/>
      <c r="F216" s="40"/>
      <c r="G216" s="40"/>
      <c r="H216" s="4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:25" ht="15.75" customHeight="1" x14ac:dyDescent="0.2">
      <c r="A217" s="40"/>
      <c r="B217" s="40"/>
      <c r="C217" s="40"/>
      <c r="D217" s="40"/>
      <c r="E217" s="40"/>
      <c r="F217" s="40"/>
      <c r="G217" s="40"/>
      <c r="H217" s="4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:25" ht="15.75" customHeight="1" x14ac:dyDescent="0.2">
      <c r="A218" s="40"/>
      <c r="B218" s="40"/>
      <c r="C218" s="40"/>
      <c r="D218" s="40"/>
      <c r="E218" s="40"/>
      <c r="F218" s="40"/>
      <c r="G218" s="40"/>
      <c r="H218" s="4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:25" ht="15.75" customHeight="1" x14ac:dyDescent="0.2">
      <c r="A219" s="40"/>
      <c r="B219" s="40"/>
      <c r="C219" s="40"/>
      <c r="D219" s="40"/>
      <c r="E219" s="40"/>
      <c r="F219" s="40"/>
      <c r="G219" s="40"/>
      <c r="H219" s="4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:25" ht="15.75" customHeight="1" x14ac:dyDescent="0.2">
      <c r="A220" s="40"/>
      <c r="B220" s="40"/>
      <c r="C220" s="40"/>
      <c r="D220" s="40"/>
      <c r="E220" s="40"/>
      <c r="F220" s="40"/>
      <c r="G220" s="40"/>
      <c r="H220" s="4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:25" ht="15.75" customHeight="1" x14ac:dyDescent="0.2">
      <c r="A221" s="40"/>
      <c r="B221" s="40"/>
      <c r="C221" s="40"/>
      <c r="D221" s="40"/>
      <c r="E221" s="40"/>
      <c r="F221" s="40"/>
      <c r="G221" s="40"/>
      <c r="H221" s="4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:25" ht="15.75" customHeight="1" x14ac:dyDescent="0.2">
      <c r="A222" s="40"/>
      <c r="B222" s="40"/>
      <c r="C222" s="40"/>
      <c r="D222" s="40"/>
      <c r="E222" s="40"/>
      <c r="F222" s="40"/>
      <c r="G222" s="40"/>
      <c r="H222" s="4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:25" ht="15.75" customHeight="1" x14ac:dyDescent="0.2">
      <c r="A223" s="40"/>
      <c r="B223" s="40"/>
      <c r="C223" s="40"/>
      <c r="D223" s="40"/>
      <c r="E223" s="40"/>
      <c r="F223" s="40"/>
      <c r="G223" s="40"/>
      <c r="H223" s="4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:25" ht="15.75" customHeight="1" x14ac:dyDescent="0.2">
      <c r="A224" s="40"/>
      <c r="B224" s="40"/>
      <c r="C224" s="40"/>
      <c r="D224" s="40"/>
      <c r="E224" s="40"/>
      <c r="F224" s="40"/>
      <c r="G224" s="40"/>
      <c r="H224" s="4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:25" ht="15.75" customHeight="1" x14ac:dyDescent="0.2">
      <c r="A225" s="40"/>
      <c r="B225" s="40"/>
      <c r="C225" s="40"/>
      <c r="D225" s="40"/>
      <c r="E225" s="40"/>
      <c r="F225" s="40"/>
      <c r="G225" s="40"/>
      <c r="H225" s="4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:25" ht="15.75" customHeight="1" x14ac:dyDescent="0.2">
      <c r="A226" s="40"/>
      <c r="B226" s="40"/>
      <c r="C226" s="40"/>
      <c r="D226" s="40"/>
      <c r="E226" s="40"/>
      <c r="F226" s="40"/>
      <c r="G226" s="40"/>
      <c r="H226" s="4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</row>
    <row r="227" spans="1:25" ht="15.75" customHeight="1" x14ac:dyDescent="0.2">
      <c r="A227" s="40"/>
      <c r="B227" s="40"/>
      <c r="C227" s="40"/>
      <c r="D227" s="40"/>
      <c r="E227" s="40"/>
      <c r="F227" s="40"/>
      <c r="G227" s="40"/>
      <c r="H227" s="4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</row>
    <row r="228" spans="1:25" ht="15.75" customHeight="1" x14ac:dyDescent="0.2">
      <c r="A228" s="40"/>
      <c r="B228" s="40"/>
      <c r="C228" s="40"/>
      <c r="D228" s="40"/>
      <c r="E228" s="40"/>
      <c r="F228" s="40"/>
      <c r="G228" s="40"/>
      <c r="H228" s="4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</row>
    <row r="229" spans="1:25" ht="15.75" customHeight="1" x14ac:dyDescent="0.2">
      <c r="A229" s="40"/>
      <c r="B229" s="40"/>
      <c r="C229" s="40"/>
      <c r="D229" s="40"/>
      <c r="E229" s="40"/>
      <c r="F229" s="40"/>
      <c r="G229" s="40"/>
      <c r="H229" s="4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5" ht="15.75" customHeight="1" x14ac:dyDescent="0.2">
      <c r="A230" s="40"/>
      <c r="B230" s="40"/>
      <c r="C230" s="40"/>
      <c r="D230" s="40"/>
      <c r="E230" s="40"/>
      <c r="F230" s="40"/>
      <c r="G230" s="40"/>
      <c r="H230" s="4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</row>
    <row r="231" spans="1:25" ht="15.75" customHeight="1" x14ac:dyDescent="0.2">
      <c r="A231" s="40"/>
      <c r="B231" s="40"/>
      <c r="C231" s="40"/>
      <c r="D231" s="40"/>
      <c r="E231" s="40"/>
      <c r="F231" s="40"/>
      <c r="G231" s="40"/>
      <c r="H231" s="4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</row>
    <row r="232" spans="1:25" ht="15.75" customHeight="1" x14ac:dyDescent="0.2">
      <c r="A232" s="40"/>
      <c r="B232" s="40"/>
      <c r="C232" s="40"/>
      <c r="D232" s="40"/>
      <c r="E232" s="40"/>
      <c r="F232" s="40"/>
      <c r="G232" s="40"/>
      <c r="H232" s="4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</row>
    <row r="233" spans="1:25" ht="15.75" customHeight="1" x14ac:dyDescent="0.2">
      <c r="A233" s="40"/>
      <c r="B233" s="40"/>
      <c r="C233" s="40"/>
      <c r="D233" s="40"/>
      <c r="E233" s="40"/>
      <c r="F233" s="40"/>
      <c r="G233" s="40"/>
      <c r="H233" s="4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</row>
    <row r="234" spans="1:25" ht="15.75" customHeight="1" x14ac:dyDescent="0.2">
      <c r="A234" s="40"/>
      <c r="B234" s="40"/>
      <c r="C234" s="40"/>
      <c r="D234" s="40"/>
      <c r="E234" s="40"/>
      <c r="F234" s="40"/>
      <c r="G234" s="40"/>
      <c r="H234" s="4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</row>
    <row r="235" spans="1:25" ht="15.75" customHeight="1" x14ac:dyDescent="0.2">
      <c r="A235" s="40"/>
      <c r="B235" s="40"/>
      <c r="C235" s="40"/>
      <c r="D235" s="40"/>
      <c r="E235" s="40"/>
      <c r="F235" s="40"/>
      <c r="G235" s="40"/>
      <c r="H235" s="4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</row>
    <row r="236" spans="1:25" ht="15.75" customHeight="1" x14ac:dyDescent="0.2">
      <c r="A236" s="40"/>
      <c r="B236" s="40"/>
      <c r="C236" s="40"/>
      <c r="D236" s="40"/>
      <c r="E236" s="40"/>
      <c r="F236" s="40"/>
      <c r="G236" s="40"/>
      <c r="H236" s="4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</row>
    <row r="237" spans="1:25" ht="15.75" customHeight="1" x14ac:dyDescent="0.2">
      <c r="A237" s="40"/>
      <c r="B237" s="40"/>
      <c r="C237" s="40"/>
      <c r="D237" s="40"/>
      <c r="E237" s="40"/>
      <c r="F237" s="40"/>
      <c r="G237" s="40"/>
      <c r="H237" s="4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</row>
    <row r="238" spans="1:25" ht="15.75" customHeight="1" x14ac:dyDescent="0.2">
      <c r="A238" s="40"/>
      <c r="B238" s="40"/>
      <c r="C238" s="40"/>
      <c r="D238" s="40"/>
      <c r="E238" s="40"/>
      <c r="F238" s="40"/>
      <c r="G238" s="40"/>
      <c r="H238" s="4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</row>
    <row r="239" spans="1:25" ht="15.75" customHeight="1" x14ac:dyDescent="0.2">
      <c r="A239" s="40"/>
      <c r="B239" s="40"/>
      <c r="C239" s="40"/>
      <c r="D239" s="40"/>
      <c r="E239" s="40"/>
      <c r="F239" s="40"/>
      <c r="G239" s="40"/>
      <c r="H239" s="4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</row>
    <row r="240" spans="1:25" ht="15.75" customHeight="1" x14ac:dyDescent="0.2">
      <c r="A240" s="40"/>
      <c r="B240" s="40"/>
      <c r="C240" s="40"/>
      <c r="D240" s="40"/>
      <c r="E240" s="40"/>
      <c r="F240" s="40"/>
      <c r="G240" s="40"/>
      <c r="H240" s="4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</row>
    <row r="241" spans="1:25" ht="15.75" customHeight="1" x14ac:dyDescent="0.2">
      <c r="A241" s="40"/>
      <c r="B241" s="40"/>
      <c r="C241" s="40"/>
      <c r="D241" s="40"/>
      <c r="E241" s="40"/>
      <c r="F241" s="40"/>
      <c r="G241" s="40"/>
      <c r="H241" s="4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</row>
    <row r="242" spans="1:25" ht="15.75" customHeight="1" x14ac:dyDescent="0.2">
      <c r="A242" s="40"/>
      <c r="B242" s="40"/>
      <c r="C242" s="40"/>
      <c r="D242" s="40"/>
      <c r="E242" s="40"/>
      <c r="F242" s="40"/>
      <c r="G242" s="40"/>
      <c r="H242" s="4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</row>
    <row r="243" spans="1:25" ht="15.75" customHeight="1" x14ac:dyDescent="0.2">
      <c r="A243" s="40"/>
      <c r="B243" s="40"/>
      <c r="C243" s="40"/>
      <c r="D243" s="40"/>
      <c r="E243" s="40"/>
      <c r="F243" s="40"/>
      <c r="G243" s="40"/>
      <c r="H243" s="4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</row>
    <row r="244" spans="1:25" ht="15.75" customHeight="1" x14ac:dyDescent="0.2">
      <c r="A244" s="40"/>
      <c r="B244" s="40"/>
      <c r="C244" s="40"/>
      <c r="D244" s="40"/>
      <c r="E244" s="40"/>
      <c r="F244" s="40"/>
      <c r="G244" s="40"/>
      <c r="H244" s="4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</row>
    <row r="245" spans="1:25" ht="15.75" customHeight="1" x14ac:dyDescent="0.2">
      <c r="A245" s="40"/>
      <c r="B245" s="40"/>
      <c r="C245" s="40"/>
      <c r="D245" s="40"/>
      <c r="E245" s="40"/>
      <c r="F245" s="40"/>
      <c r="G245" s="40"/>
      <c r="H245" s="4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</row>
    <row r="246" spans="1:25" ht="15.75" customHeight="1" x14ac:dyDescent="0.2">
      <c r="A246" s="40"/>
      <c r="B246" s="40"/>
      <c r="C246" s="40"/>
      <c r="D246" s="40"/>
      <c r="E246" s="40"/>
      <c r="F246" s="40"/>
      <c r="G246" s="40"/>
      <c r="H246" s="4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</row>
    <row r="247" spans="1:25" ht="15.75" customHeight="1" x14ac:dyDescent="0.2">
      <c r="A247" s="40"/>
      <c r="B247" s="40"/>
      <c r="C247" s="40"/>
      <c r="D247" s="40"/>
      <c r="E247" s="40"/>
      <c r="F247" s="40"/>
      <c r="G247" s="40"/>
      <c r="H247" s="4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</row>
    <row r="248" spans="1:25" ht="15.75" customHeight="1" x14ac:dyDescent="0.2">
      <c r="A248" s="40"/>
      <c r="B248" s="40"/>
      <c r="C248" s="40"/>
      <c r="D248" s="40"/>
      <c r="E248" s="40"/>
      <c r="F248" s="40"/>
      <c r="G248" s="40"/>
      <c r="H248" s="4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5" ht="15.75" customHeight="1" x14ac:dyDescent="0.2">
      <c r="A249" s="40"/>
      <c r="B249" s="40"/>
      <c r="C249" s="40"/>
      <c r="D249" s="40"/>
      <c r="E249" s="40"/>
      <c r="F249" s="40"/>
      <c r="G249" s="40"/>
      <c r="H249" s="4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</row>
    <row r="250" spans="1:25" ht="15.75" customHeight="1" x14ac:dyDescent="0.2">
      <c r="A250" s="40"/>
      <c r="B250" s="40"/>
      <c r="C250" s="40"/>
      <c r="D250" s="40"/>
      <c r="E250" s="40"/>
      <c r="F250" s="40"/>
      <c r="G250" s="40"/>
      <c r="H250" s="4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</row>
    <row r="251" spans="1:25" ht="15.75" customHeight="1" x14ac:dyDescent="0.2">
      <c r="A251" s="40"/>
      <c r="B251" s="40"/>
      <c r="C251" s="40"/>
      <c r="D251" s="40"/>
      <c r="E251" s="40"/>
      <c r="F251" s="40"/>
      <c r="G251" s="40"/>
      <c r="H251" s="4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</row>
    <row r="252" spans="1:25" ht="15.75" customHeight="1" x14ac:dyDescent="0.2">
      <c r="A252" s="40"/>
      <c r="B252" s="40"/>
      <c r="C252" s="40"/>
      <c r="D252" s="40"/>
      <c r="E252" s="40"/>
      <c r="F252" s="40"/>
      <c r="G252" s="40"/>
      <c r="H252" s="4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</row>
    <row r="253" spans="1:25" ht="15.75" customHeight="1" x14ac:dyDescent="0.2">
      <c r="A253" s="40"/>
      <c r="B253" s="40"/>
      <c r="C253" s="40"/>
      <c r="D253" s="40"/>
      <c r="E253" s="40"/>
      <c r="F253" s="40"/>
      <c r="G253" s="40"/>
      <c r="H253" s="4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</row>
    <row r="254" spans="1:25" ht="15.75" customHeight="1" x14ac:dyDescent="0.2">
      <c r="A254" s="40"/>
      <c r="B254" s="40"/>
      <c r="C254" s="40"/>
      <c r="D254" s="40"/>
      <c r="E254" s="40"/>
      <c r="F254" s="40"/>
      <c r="G254" s="40"/>
      <c r="H254" s="4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</row>
    <row r="255" spans="1:25" ht="15.75" customHeight="1" x14ac:dyDescent="0.2">
      <c r="A255" s="40"/>
      <c r="B255" s="40"/>
      <c r="C255" s="40"/>
      <c r="D255" s="40"/>
      <c r="E255" s="40"/>
      <c r="F255" s="40"/>
      <c r="G255" s="40"/>
      <c r="H255" s="4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</row>
    <row r="256" spans="1:25" ht="15.75" customHeight="1" x14ac:dyDescent="0.2">
      <c r="A256" s="40"/>
      <c r="B256" s="40"/>
      <c r="C256" s="40"/>
      <c r="D256" s="40"/>
      <c r="E256" s="40"/>
      <c r="F256" s="40"/>
      <c r="G256" s="40"/>
      <c r="H256" s="4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</row>
    <row r="257" spans="1:25" ht="15.75" customHeight="1" x14ac:dyDescent="0.2">
      <c r="A257" s="40"/>
      <c r="B257" s="40"/>
      <c r="C257" s="40"/>
      <c r="D257" s="40"/>
      <c r="E257" s="40"/>
      <c r="F257" s="40"/>
      <c r="G257" s="40"/>
      <c r="H257" s="4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</row>
    <row r="258" spans="1:25" ht="15.75" customHeight="1" x14ac:dyDescent="0.2">
      <c r="A258" s="40"/>
      <c r="B258" s="40"/>
      <c r="C258" s="40"/>
      <c r="D258" s="40"/>
      <c r="E258" s="40"/>
      <c r="F258" s="40"/>
      <c r="G258" s="40"/>
      <c r="H258" s="4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</row>
    <row r="259" spans="1:25" ht="15.75" customHeight="1" x14ac:dyDescent="0.2">
      <c r="A259" s="40"/>
      <c r="B259" s="40"/>
      <c r="C259" s="40"/>
      <c r="D259" s="40"/>
      <c r="E259" s="40"/>
      <c r="F259" s="40"/>
      <c r="G259" s="40"/>
      <c r="H259" s="4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</row>
    <row r="260" spans="1:25" ht="15.75" customHeight="1" x14ac:dyDescent="0.2">
      <c r="A260" s="40"/>
      <c r="B260" s="40"/>
      <c r="C260" s="40"/>
      <c r="D260" s="40"/>
      <c r="E260" s="40"/>
      <c r="F260" s="40"/>
      <c r="G260" s="40"/>
      <c r="H260" s="4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</row>
    <row r="261" spans="1:25" ht="15.75" customHeight="1" x14ac:dyDescent="0.2">
      <c r="A261" s="40"/>
      <c r="B261" s="40"/>
      <c r="C261" s="40"/>
      <c r="D261" s="40"/>
      <c r="E261" s="40"/>
      <c r="F261" s="40"/>
      <c r="G261" s="40"/>
      <c r="H261" s="4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 ht="15.75" customHeight="1" x14ac:dyDescent="0.2">
      <c r="A262" s="40"/>
      <c r="B262" s="40"/>
      <c r="C262" s="40"/>
      <c r="D262" s="40"/>
      <c r="E262" s="40"/>
      <c r="F262" s="40"/>
      <c r="G262" s="40"/>
      <c r="H262" s="4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</row>
    <row r="263" spans="1:25" ht="15.75" customHeight="1" x14ac:dyDescent="0.2">
      <c r="A263" s="40"/>
      <c r="B263" s="40"/>
      <c r="C263" s="40"/>
      <c r="D263" s="40"/>
      <c r="E263" s="40"/>
      <c r="F263" s="40"/>
      <c r="G263" s="40"/>
      <c r="H263" s="4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</row>
    <row r="264" spans="1:25" ht="15.75" customHeight="1" x14ac:dyDescent="0.2">
      <c r="A264" s="40"/>
      <c r="B264" s="40"/>
      <c r="C264" s="40"/>
      <c r="D264" s="40"/>
      <c r="E264" s="40"/>
      <c r="F264" s="40"/>
      <c r="G264" s="40"/>
      <c r="H264" s="4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</row>
    <row r="265" spans="1:25" ht="15.75" customHeight="1" x14ac:dyDescent="0.2">
      <c r="A265" s="40"/>
      <c r="B265" s="40"/>
      <c r="C265" s="40"/>
      <c r="D265" s="40"/>
      <c r="E265" s="40"/>
      <c r="F265" s="40"/>
      <c r="G265" s="40"/>
      <c r="H265" s="4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</row>
    <row r="266" spans="1:25" ht="15.75" customHeight="1" x14ac:dyDescent="0.2">
      <c r="A266" s="40"/>
      <c r="B266" s="40"/>
      <c r="C266" s="40"/>
      <c r="D266" s="40"/>
      <c r="E266" s="40"/>
      <c r="F266" s="40"/>
      <c r="G266" s="40"/>
      <c r="H266" s="4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</row>
    <row r="267" spans="1:25" ht="15.75" customHeight="1" x14ac:dyDescent="0.2">
      <c r="A267" s="40"/>
      <c r="B267" s="40"/>
      <c r="C267" s="40"/>
      <c r="D267" s="40"/>
      <c r="E267" s="40"/>
      <c r="F267" s="40"/>
      <c r="G267" s="40"/>
      <c r="H267" s="4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</row>
    <row r="268" spans="1:25" ht="15.75" customHeight="1" x14ac:dyDescent="0.2">
      <c r="A268" s="40"/>
      <c r="B268" s="40"/>
      <c r="C268" s="40"/>
      <c r="D268" s="40"/>
      <c r="E268" s="40"/>
      <c r="F268" s="40"/>
      <c r="G268" s="40"/>
      <c r="H268" s="4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</row>
    <row r="269" spans="1:25" ht="15.75" customHeight="1" x14ac:dyDescent="0.2">
      <c r="A269" s="40"/>
      <c r="B269" s="40"/>
      <c r="C269" s="40"/>
      <c r="D269" s="40"/>
      <c r="E269" s="40"/>
      <c r="F269" s="40"/>
      <c r="G269" s="40"/>
      <c r="H269" s="4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</row>
    <row r="270" spans="1:25" ht="15.75" customHeight="1" x14ac:dyDescent="0.2">
      <c r="A270" s="40"/>
      <c r="B270" s="40"/>
      <c r="C270" s="40"/>
      <c r="D270" s="40"/>
      <c r="E270" s="40"/>
      <c r="F270" s="40"/>
      <c r="G270" s="40"/>
      <c r="H270" s="4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</row>
    <row r="271" spans="1:25" ht="15.75" customHeight="1" x14ac:dyDescent="0.2">
      <c r="A271" s="40"/>
      <c r="B271" s="40"/>
      <c r="C271" s="40"/>
      <c r="D271" s="40"/>
      <c r="E271" s="40"/>
      <c r="F271" s="40"/>
      <c r="G271" s="40"/>
      <c r="H271" s="4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</row>
    <row r="272" spans="1:25" ht="15.75" customHeight="1" x14ac:dyDescent="0.2">
      <c r="A272" s="40"/>
      <c r="B272" s="40"/>
      <c r="C272" s="40"/>
      <c r="D272" s="40"/>
      <c r="E272" s="40"/>
      <c r="F272" s="40"/>
      <c r="G272" s="40"/>
      <c r="H272" s="4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</row>
    <row r="273" spans="1:25" ht="15.75" customHeight="1" x14ac:dyDescent="0.2">
      <c r="A273" s="40"/>
      <c r="B273" s="40"/>
      <c r="C273" s="40"/>
      <c r="D273" s="40"/>
      <c r="E273" s="40"/>
      <c r="F273" s="40"/>
      <c r="G273" s="40"/>
      <c r="H273" s="4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</row>
    <row r="274" spans="1:25" ht="15.75" customHeight="1" x14ac:dyDescent="0.2">
      <c r="A274" s="40"/>
      <c r="B274" s="40"/>
      <c r="C274" s="40"/>
      <c r="D274" s="40"/>
      <c r="E274" s="40"/>
      <c r="F274" s="40"/>
      <c r="G274" s="40"/>
      <c r="H274" s="4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</row>
    <row r="275" spans="1:25" ht="15.75" customHeight="1" x14ac:dyDescent="0.2">
      <c r="A275" s="40"/>
      <c r="B275" s="40"/>
      <c r="C275" s="40"/>
      <c r="D275" s="40"/>
      <c r="E275" s="40"/>
      <c r="F275" s="40"/>
      <c r="G275" s="40"/>
      <c r="H275" s="4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</row>
    <row r="276" spans="1:25" ht="15.75" customHeight="1" x14ac:dyDescent="0.2">
      <c r="A276" s="40"/>
      <c r="B276" s="40"/>
      <c r="C276" s="40"/>
      <c r="D276" s="40"/>
      <c r="E276" s="40"/>
      <c r="F276" s="40"/>
      <c r="G276" s="40"/>
      <c r="H276" s="4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</row>
    <row r="277" spans="1:25" ht="15.75" customHeight="1" x14ac:dyDescent="0.2">
      <c r="A277" s="40"/>
      <c r="B277" s="40"/>
      <c r="C277" s="40"/>
      <c r="D277" s="40"/>
      <c r="E277" s="40"/>
      <c r="F277" s="40"/>
      <c r="G277" s="40"/>
      <c r="H277" s="4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</row>
    <row r="278" spans="1:25" ht="15.75" customHeight="1" x14ac:dyDescent="0.2">
      <c r="A278" s="40"/>
      <c r="B278" s="40"/>
      <c r="C278" s="40"/>
      <c r="D278" s="40"/>
      <c r="E278" s="40"/>
      <c r="F278" s="40"/>
      <c r="G278" s="40"/>
      <c r="H278" s="4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</row>
    <row r="279" spans="1:25" ht="15.75" customHeight="1" x14ac:dyDescent="0.2">
      <c r="A279" s="40"/>
      <c r="B279" s="40"/>
      <c r="C279" s="40"/>
      <c r="D279" s="40"/>
      <c r="E279" s="40"/>
      <c r="F279" s="40"/>
      <c r="G279" s="40"/>
      <c r="H279" s="4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</row>
    <row r="280" spans="1:25" ht="15.75" customHeight="1" x14ac:dyDescent="0.2">
      <c r="A280" s="40"/>
      <c r="B280" s="40"/>
      <c r="C280" s="40"/>
      <c r="D280" s="40"/>
      <c r="E280" s="40"/>
      <c r="F280" s="40"/>
      <c r="G280" s="40"/>
      <c r="H280" s="4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</row>
    <row r="281" spans="1:25" ht="15.75" customHeight="1" x14ac:dyDescent="0.2">
      <c r="A281" s="40"/>
      <c r="B281" s="40"/>
      <c r="C281" s="40"/>
      <c r="D281" s="40"/>
      <c r="E281" s="40"/>
      <c r="F281" s="40"/>
      <c r="G281" s="40"/>
      <c r="H281" s="4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</row>
    <row r="282" spans="1:25" ht="15.75" customHeight="1" x14ac:dyDescent="0.2">
      <c r="A282" s="40"/>
      <c r="B282" s="40"/>
      <c r="C282" s="40"/>
      <c r="D282" s="40"/>
      <c r="E282" s="40"/>
      <c r="F282" s="40"/>
      <c r="G282" s="40"/>
      <c r="H282" s="4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</row>
    <row r="283" spans="1:25" ht="15.75" customHeight="1" x14ac:dyDescent="0.2">
      <c r="A283" s="40"/>
      <c r="B283" s="40"/>
      <c r="C283" s="40"/>
      <c r="D283" s="40"/>
      <c r="E283" s="40"/>
      <c r="F283" s="40"/>
      <c r="G283" s="40"/>
      <c r="H283" s="4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</row>
    <row r="284" spans="1:25" ht="15.75" customHeight="1" x14ac:dyDescent="0.2">
      <c r="A284" s="40"/>
      <c r="B284" s="40"/>
      <c r="C284" s="40"/>
      <c r="D284" s="40"/>
      <c r="E284" s="40"/>
      <c r="F284" s="40"/>
      <c r="G284" s="40"/>
      <c r="H284" s="4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</row>
    <row r="285" spans="1:25" ht="15.75" customHeight="1" x14ac:dyDescent="0.2">
      <c r="A285" s="40"/>
      <c r="B285" s="40"/>
      <c r="C285" s="40"/>
      <c r="D285" s="40"/>
      <c r="E285" s="40"/>
      <c r="F285" s="40"/>
      <c r="G285" s="40"/>
      <c r="H285" s="4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</row>
    <row r="286" spans="1:25" ht="15.75" customHeight="1" x14ac:dyDescent="0.2">
      <c r="A286" s="40"/>
      <c r="B286" s="40"/>
      <c r="C286" s="40"/>
      <c r="D286" s="40"/>
      <c r="E286" s="40"/>
      <c r="F286" s="40"/>
      <c r="G286" s="40"/>
      <c r="H286" s="4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</row>
    <row r="287" spans="1:25" ht="15.75" customHeight="1" x14ac:dyDescent="0.2">
      <c r="A287" s="40"/>
      <c r="B287" s="40"/>
      <c r="C287" s="40"/>
      <c r="D287" s="40"/>
      <c r="E287" s="40"/>
      <c r="F287" s="40"/>
      <c r="G287" s="40"/>
      <c r="H287" s="4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</row>
    <row r="288" spans="1:25" ht="15.75" customHeight="1" x14ac:dyDescent="0.2">
      <c r="A288" s="40"/>
      <c r="B288" s="40"/>
      <c r="C288" s="40"/>
      <c r="D288" s="40"/>
      <c r="E288" s="40"/>
      <c r="F288" s="40"/>
      <c r="G288" s="40"/>
      <c r="H288" s="4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</row>
    <row r="289" spans="1:25" ht="15.75" customHeight="1" x14ac:dyDescent="0.2">
      <c r="A289" s="40"/>
      <c r="B289" s="40"/>
      <c r="C289" s="40"/>
      <c r="D289" s="40"/>
      <c r="E289" s="40"/>
      <c r="F289" s="40"/>
      <c r="G289" s="40"/>
      <c r="H289" s="4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</row>
    <row r="290" spans="1:25" ht="15.75" customHeight="1" x14ac:dyDescent="0.2">
      <c r="A290" s="40"/>
      <c r="B290" s="40"/>
      <c r="C290" s="40"/>
      <c r="D290" s="40"/>
      <c r="E290" s="40"/>
      <c r="F290" s="40"/>
      <c r="G290" s="40"/>
      <c r="H290" s="4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</row>
    <row r="291" spans="1:25" ht="15.75" customHeight="1" x14ac:dyDescent="0.2">
      <c r="A291" s="40"/>
      <c r="B291" s="40"/>
      <c r="C291" s="40"/>
      <c r="D291" s="40"/>
      <c r="E291" s="40"/>
      <c r="F291" s="40"/>
      <c r="G291" s="40"/>
      <c r="H291" s="4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</row>
    <row r="292" spans="1:25" ht="15.75" customHeight="1" x14ac:dyDescent="0.2">
      <c r="A292" s="40"/>
      <c r="B292" s="40"/>
      <c r="C292" s="40"/>
      <c r="D292" s="40"/>
      <c r="E292" s="40"/>
      <c r="F292" s="40"/>
      <c r="G292" s="40"/>
      <c r="H292" s="4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</row>
    <row r="293" spans="1:25" ht="15.75" customHeight="1" x14ac:dyDescent="0.2">
      <c r="A293" s="40"/>
      <c r="B293" s="40"/>
      <c r="C293" s="40"/>
      <c r="D293" s="40"/>
      <c r="E293" s="40"/>
      <c r="F293" s="40"/>
      <c r="G293" s="40"/>
      <c r="H293" s="4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5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5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5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5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5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ht="15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ht="15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</sheetData>
  <mergeCells count="53">
    <mergeCell ref="B2:E6"/>
    <mergeCell ref="B10:C10"/>
    <mergeCell ref="B91:E91"/>
    <mergeCell ref="B92:E92"/>
    <mergeCell ref="C26:D28"/>
    <mergeCell ref="B29:B31"/>
    <mergeCell ref="C29:D31"/>
    <mergeCell ref="B32:B34"/>
    <mergeCell ref="B41:B43"/>
    <mergeCell ref="C41:D43"/>
    <mergeCell ref="C44:D46"/>
    <mergeCell ref="B47:B49"/>
    <mergeCell ref="C47:D49"/>
    <mergeCell ref="B50:B52"/>
    <mergeCell ref="C50:D52"/>
    <mergeCell ref="B53:B55"/>
    <mergeCell ref="B93:E93"/>
    <mergeCell ref="B14:B16"/>
    <mergeCell ref="C14:D16"/>
    <mergeCell ref="B17:B19"/>
    <mergeCell ref="C17:D19"/>
    <mergeCell ref="B20:B22"/>
    <mergeCell ref="C20:D22"/>
    <mergeCell ref="B23:B25"/>
    <mergeCell ref="C23:D25"/>
    <mergeCell ref="B26:B28"/>
    <mergeCell ref="C32:D34"/>
    <mergeCell ref="B35:B37"/>
    <mergeCell ref="C35:D37"/>
    <mergeCell ref="B38:B40"/>
    <mergeCell ref="C38:D40"/>
    <mergeCell ref="B44:B46"/>
    <mergeCell ref="C53:D55"/>
    <mergeCell ref="B56:B58"/>
    <mergeCell ref="C56:D58"/>
    <mergeCell ref="B59:B61"/>
    <mergeCell ref="C59:D61"/>
    <mergeCell ref="C12:D12"/>
    <mergeCell ref="B81:D82"/>
    <mergeCell ref="B94:E94"/>
    <mergeCell ref="B84:O85"/>
    <mergeCell ref="B71:B73"/>
    <mergeCell ref="C71:D73"/>
    <mergeCell ref="B74:B76"/>
    <mergeCell ref="C74:D76"/>
    <mergeCell ref="B79:D80"/>
    <mergeCell ref="B78:D78"/>
    <mergeCell ref="B62:B64"/>
    <mergeCell ref="C62:D64"/>
    <mergeCell ref="B65:B67"/>
    <mergeCell ref="C65:D67"/>
    <mergeCell ref="B68:B70"/>
    <mergeCell ref="C68:D70"/>
  </mergeCells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BFBF"/>
    <outlinePr summaryBelow="0"/>
    <pageSetUpPr fitToPage="1"/>
  </sheetPr>
  <dimension ref="A1:Y185"/>
  <sheetViews>
    <sheetView showGridLines="0" zoomScale="80" zoomScaleNormal="80" workbookViewId="0">
      <pane ySplit="16" topLeftCell="A23" activePane="bottomLeft" state="frozen"/>
      <selection activeCell="E24" sqref="E24:I24"/>
      <selection pane="bottomLeft" activeCell="B8" sqref="B8"/>
    </sheetView>
  </sheetViews>
  <sheetFormatPr defaultColWidth="12.625" defaultRowHeight="15" customHeight="1" x14ac:dyDescent="0.2"/>
  <cols>
    <col min="1" max="1" width="5.75" customWidth="1"/>
    <col min="2" max="2" width="10.625" customWidth="1"/>
    <col min="3" max="3" width="14.25" bestFit="1" customWidth="1"/>
    <col min="4" max="4" width="11" customWidth="1"/>
    <col min="5" max="5" width="104.125" customWidth="1"/>
    <col min="6" max="6" width="8.5" customWidth="1"/>
    <col min="7" max="7" width="11.375" customWidth="1"/>
    <col min="8" max="8" width="13.5" bestFit="1" customWidth="1"/>
    <col min="9" max="9" width="14.75" customWidth="1"/>
    <col min="10" max="10" width="12" bestFit="1" customWidth="1"/>
    <col min="11" max="11" width="14.25" bestFit="1" customWidth="1"/>
    <col min="12" max="12" width="22.875" customWidth="1"/>
    <col min="13" max="25" width="7.625" customWidth="1"/>
  </cols>
  <sheetData>
    <row r="1" spans="1:25" ht="18.75" customHeight="1" x14ac:dyDescent="0.2">
      <c r="A1" s="90"/>
      <c r="B1" s="91"/>
      <c r="C1" s="92"/>
      <c r="D1" s="93"/>
      <c r="E1" s="93"/>
      <c r="F1" s="94"/>
      <c r="G1" s="95"/>
      <c r="H1" s="94"/>
      <c r="I1" s="96"/>
      <c r="J1" s="96"/>
      <c r="K1" s="97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8.75" customHeight="1" x14ac:dyDescent="0.2">
      <c r="A2" s="90"/>
      <c r="B2" s="400" t="s">
        <v>785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0"/>
    </row>
    <row r="3" spans="1:25" ht="18.75" customHeight="1" x14ac:dyDescent="0.2">
      <c r="A3" s="90"/>
      <c r="B3" s="403"/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0"/>
    </row>
    <row r="4" spans="1:25" ht="18.75" customHeight="1" x14ac:dyDescent="0.2">
      <c r="A4" s="90"/>
      <c r="B4" s="403"/>
      <c r="C4" s="404"/>
      <c r="D4" s="404"/>
      <c r="E4" s="404"/>
      <c r="F4" s="404"/>
      <c r="G4" s="404"/>
      <c r="H4" s="404"/>
      <c r="I4" s="404"/>
      <c r="J4" s="404"/>
      <c r="K4" s="404"/>
      <c r="L4" s="405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0"/>
    </row>
    <row r="5" spans="1:25" ht="18.75" customHeight="1" x14ac:dyDescent="0.2">
      <c r="A5" s="90"/>
      <c r="B5" s="403"/>
      <c r="C5" s="404"/>
      <c r="D5" s="404"/>
      <c r="E5" s="404"/>
      <c r="F5" s="404"/>
      <c r="G5" s="404"/>
      <c r="H5" s="404"/>
      <c r="I5" s="404"/>
      <c r="J5" s="404"/>
      <c r="K5" s="404"/>
      <c r="L5" s="405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0"/>
    </row>
    <row r="6" spans="1:25" ht="18.75" customHeight="1" x14ac:dyDescent="0.2">
      <c r="A6" s="90"/>
      <c r="B6" s="406"/>
      <c r="C6" s="407"/>
      <c r="D6" s="407"/>
      <c r="E6" s="407"/>
      <c r="F6" s="407"/>
      <c r="G6" s="407"/>
      <c r="H6" s="407"/>
      <c r="I6" s="407"/>
      <c r="J6" s="407"/>
      <c r="K6" s="407"/>
      <c r="L6" s="408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0"/>
    </row>
    <row r="7" spans="1:25" ht="15" customHeight="1" x14ac:dyDescent="0.2">
      <c r="A7" s="90"/>
      <c r="B7" s="91"/>
      <c r="C7" s="92"/>
      <c r="D7" s="4"/>
      <c r="E7" s="93"/>
      <c r="F7" s="9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0"/>
    </row>
    <row r="8" spans="1:25" ht="15" customHeight="1" x14ac:dyDescent="0.2">
      <c r="A8" s="90"/>
      <c r="B8" s="98" t="str">
        <f>'DADOS GERAIS'!$B$8</f>
        <v>Secretaria de Atenção Primária à Saúde</v>
      </c>
      <c r="C8" s="99"/>
      <c r="D8" s="5"/>
      <c r="E8" s="159"/>
      <c r="F8" s="101"/>
      <c r="G8" s="5" t="str">
        <f>RESUMO!D8</f>
        <v>BDI Geral:</v>
      </c>
      <c r="H8" s="159"/>
      <c r="I8" s="5"/>
      <c r="J8" s="102"/>
      <c r="K8" s="102"/>
      <c r="L8" s="49" t="str">
        <f>'DADOS GERAIS'!$B$21</f>
        <v>Data: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0"/>
    </row>
    <row r="9" spans="1:25" ht="15" customHeight="1" x14ac:dyDescent="0.2">
      <c r="A9" s="90"/>
      <c r="B9" s="50" t="str">
        <f>'DADOS GERAIS'!$B$9</f>
        <v>Unidade Básica de Saúde Porte 4 - Área Construída: 871,24m²</v>
      </c>
      <c r="C9" s="103"/>
      <c r="D9" s="8"/>
      <c r="E9" s="8"/>
      <c r="F9" s="41"/>
      <c r="G9" s="105">
        <f>RESUMO!D9</f>
        <v>0.20814986876099639</v>
      </c>
      <c r="H9" s="105"/>
      <c r="I9" s="105"/>
      <c r="J9" s="104"/>
      <c r="L9" s="53" t="str">
        <f>'DADOS GERAIS'!$C$21</f>
        <v>17/03/2025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0"/>
    </row>
    <row r="10" spans="1:25" ht="15" customHeight="1" x14ac:dyDescent="0.2">
      <c r="A10" s="90"/>
      <c r="B10" s="50"/>
      <c r="C10" s="103"/>
      <c r="D10" s="8"/>
      <c r="E10" s="8"/>
      <c r="F10" s="106"/>
      <c r="G10" s="8"/>
      <c r="H10" s="8"/>
      <c r="I10" s="40"/>
      <c r="J10" s="40"/>
      <c r="L10" s="107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0"/>
    </row>
    <row r="11" spans="1:25" ht="15" customHeight="1" x14ac:dyDescent="0.2">
      <c r="A11" s="90"/>
      <c r="B11" s="56" t="str">
        <f>RESUMO!B11</f>
        <v>Bancos:</v>
      </c>
      <c r="C11" s="103"/>
      <c r="D11" s="8"/>
      <c r="E11" s="8"/>
      <c r="F11" s="106"/>
      <c r="G11" s="8"/>
      <c r="H11" s="8"/>
      <c r="I11" s="108"/>
      <c r="J11" s="40"/>
      <c r="L11" s="55" t="str">
        <f>'DADOS GERAIS'!$B$22</f>
        <v>Revisão: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0"/>
    </row>
    <row r="12" spans="1:25" ht="15" customHeight="1" x14ac:dyDescent="0.2">
      <c r="A12" s="90"/>
      <c r="B12" s="109" t="str">
        <f>'DADOS GERAIS'!$B$12</f>
        <v>SINAPI (02/2025) - CDHU (02/2025) - SBC (03/2025) - ORSE (01/2025) - EMOP (02/2025) - SEINFRA 028 (10/2023)  -  DER/ES EDIFICAÇÕES (01/2025)  -   EMBASA/BA (01/2025)  -  PMSP/SIURB (07/2024)</v>
      </c>
      <c r="C12" s="103"/>
      <c r="D12" s="8"/>
      <c r="E12" s="8"/>
      <c r="F12" s="106"/>
      <c r="G12" s="105"/>
      <c r="H12" s="105"/>
      <c r="I12" s="105"/>
      <c r="J12" s="110"/>
      <c r="L12" s="111" t="str">
        <f>'DADOS GERAIS'!$C$22</f>
        <v>01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0"/>
    </row>
    <row r="13" spans="1:25" ht="15" customHeight="1" x14ac:dyDescent="0.2">
      <c r="A13" s="90"/>
      <c r="B13" s="112"/>
      <c r="C13" s="113"/>
      <c r="D13" s="13"/>
      <c r="E13" s="160"/>
      <c r="F13" s="115"/>
      <c r="G13" s="13"/>
      <c r="H13" s="160"/>
      <c r="I13" s="160"/>
      <c r="J13" s="116"/>
      <c r="K13" s="116"/>
      <c r="L13" s="117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0"/>
    </row>
    <row r="14" spans="1:25" ht="15" customHeight="1" x14ac:dyDescent="0.2">
      <c r="A14" s="90"/>
      <c r="B14" s="91"/>
      <c r="C14" s="121"/>
      <c r="D14" s="44"/>
      <c r="E14" s="122"/>
      <c r="F14" s="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0"/>
    </row>
    <row r="15" spans="1:25" ht="15" customHeight="1" x14ac:dyDescent="0.2">
      <c r="A15" s="123"/>
      <c r="B15" s="138" t="s">
        <v>25</v>
      </c>
      <c r="C15" s="124" t="s">
        <v>26</v>
      </c>
      <c r="D15" s="138" t="s">
        <v>27</v>
      </c>
      <c r="E15" s="138" t="s">
        <v>28</v>
      </c>
      <c r="F15" s="189"/>
      <c r="G15" s="139" t="s">
        <v>29</v>
      </c>
      <c r="H15" s="139" t="s">
        <v>29</v>
      </c>
      <c r="I15" s="139" t="s">
        <v>30</v>
      </c>
      <c r="J15" s="139"/>
      <c r="K15" s="139"/>
      <c r="L15" s="139" t="s">
        <v>33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</row>
    <row r="16" spans="1:25" ht="15.75" x14ac:dyDescent="0.2">
      <c r="A16" s="90"/>
      <c r="B16" s="190"/>
      <c r="C16" s="168"/>
      <c r="D16" s="168"/>
      <c r="E16" s="168"/>
      <c r="F16" s="191"/>
      <c r="G16" s="192"/>
      <c r="I16" s="193"/>
      <c r="J16" s="193"/>
      <c r="K16" s="9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5" customHeight="1" x14ac:dyDescent="0.25">
      <c r="A17" s="90"/>
      <c r="B17" s="409" t="s">
        <v>383</v>
      </c>
      <c r="C17" s="410"/>
      <c r="D17" s="410"/>
      <c r="E17" s="410"/>
      <c r="F17" s="410"/>
      <c r="G17" s="410"/>
      <c r="H17" s="410"/>
      <c r="I17" s="410"/>
      <c r="J17" s="410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5" customHeight="1" x14ac:dyDescent="0.2">
      <c r="B18" s="272" t="s">
        <v>688</v>
      </c>
      <c r="C18" s="273" t="s">
        <v>26</v>
      </c>
      <c r="D18" s="272" t="s">
        <v>27</v>
      </c>
      <c r="E18" s="272" t="s">
        <v>28</v>
      </c>
      <c r="F18" s="398" t="s">
        <v>303</v>
      </c>
      <c r="G18" s="398"/>
      <c r="H18" s="274" t="s">
        <v>29</v>
      </c>
      <c r="I18" s="273" t="s">
        <v>30</v>
      </c>
      <c r="J18" s="273" t="s">
        <v>923</v>
      </c>
      <c r="K18" s="273" t="s">
        <v>31</v>
      </c>
      <c r="L18" s="273" t="s">
        <v>33</v>
      </c>
    </row>
    <row r="19" spans="1:25" ht="15" customHeight="1" x14ac:dyDescent="0.2">
      <c r="B19" s="275" t="s">
        <v>304</v>
      </c>
      <c r="C19" s="276" t="s">
        <v>300</v>
      </c>
      <c r="D19" s="275" t="s">
        <v>94</v>
      </c>
      <c r="E19" s="275" t="s">
        <v>301</v>
      </c>
      <c r="F19" s="399" t="s">
        <v>379</v>
      </c>
      <c r="G19" s="399"/>
      <c r="H19" s="277" t="s">
        <v>302</v>
      </c>
      <c r="I19" s="278">
        <v>1</v>
      </c>
      <c r="J19" s="279"/>
      <c r="K19" s="279"/>
      <c r="L19" s="279">
        <f>SUM(L20:L21)</f>
        <v>31.810000000000002</v>
      </c>
    </row>
    <row r="20" spans="1:25" ht="15" customHeight="1" x14ac:dyDescent="0.2">
      <c r="B20" s="280" t="s">
        <v>305</v>
      </c>
      <c r="C20" s="281" t="s">
        <v>380</v>
      </c>
      <c r="D20" s="280" t="s">
        <v>36</v>
      </c>
      <c r="E20" s="280" t="s">
        <v>924</v>
      </c>
      <c r="F20" s="397" t="s">
        <v>308</v>
      </c>
      <c r="G20" s="397"/>
      <c r="H20" s="282" t="s">
        <v>37</v>
      </c>
      <c r="I20" s="283">
        <v>0.41599999999999998</v>
      </c>
      <c r="J20" s="283">
        <v>0</v>
      </c>
      <c r="K20" s="284">
        <v>22.37</v>
      </c>
      <c r="L20" s="284">
        <f>ROUND(I20*K20,2)</f>
        <v>9.31</v>
      </c>
    </row>
    <row r="21" spans="1:25" ht="15" customHeight="1" x14ac:dyDescent="0.2">
      <c r="B21" s="285" t="s">
        <v>323</v>
      </c>
      <c r="C21" s="286" t="s">
        <v>381</v>
      </c>
      <c r="D21" s="285" t="s">
        <v>36</v>
      </c>
      <c r="E21" s="285" t="s">
        <v>382</v>
      </c>
      <c r="F21" s="396" t="s">
        <v>329</v>
      </c>
      <c r="G21" s="396"/>
      <c r="H21" s="287" t="s">
        <v>677</v>
      </c>
      <c r="I21" s="288">
        <v>1</v>
      </c>
      <c r="J21" s="288">
        <v>0</v>
      </c>
      <c r="K21" s="289">
        <v>22.5</v>
      </c>
      <c r="L21" s="284">
        <f>ROUND(I21*K21,2)</f>
        <v>22.5</v>
      </c>
    </row>
    <row r="22" spans="1:25" ht="15" customHeight="1" x14ac:dyDescent="0.2">
      <c r="B22" s="290"/>
      <c r="C22" s="290"/>
      <c r="D22" s="290"/>
      <c r="E22" s="290"/>
      <c r="F22" s="290"/>
      <c r="G22" s="290" t="s">
        <v>313</v>
      </c>
      <c r="H22" s="258"/>
      <c r="I22" s="290" t="s">
        <v>314</v>
      </c>
      <c r="J22" s="291">
        <v>0</v>
      </c>
      <c r="K22" s="290" t="s">
        <v>315</v>
      </c>
      <c r="L22" s="291"/>
    </row>
    <row r="23" spans="1:25" ht="15" customHeight="1" thickBot="1" x14ac:dyDescent="0.25">
      <c r="B23" s="290"/>
      <c r="C23" s="290"/>
      <c r="D23" s="290"/>
      <c r="E23" s="290"/>
      <c r="F23" s="290"/>
      <c r="G23" s="290" t="s">
        <v>316</v>
      </c>
      <c r="H23" s="258"/>
      <c r="I23" s="411"/>
      <c r="J23" s="411" t="s">
        <v>317</v>
      </c>
      <c r="K23" s="290"/>
      <c r="L23" s="291"/>
    </row>
    <row r="24" spans="1:25" ht="15" customHeight="1" thickTop="1" x14ac:dyDescent="0.2"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</row>
    <row r="25" spans="1:25" ht="15" customHeight="1" x14ac:dyDescent="0.2">
      <c r="B25" s="272" t="s">
        <v>93</v>
      </c>
      <c r="C25" s="273" t="s">
        <v>26</v>
      </c>
      <c r="D25" s="272" t="s">
        <v>27</v>
      </c>
      <c r="E25" s="272" t="s">
        <v>28</v>
      </c>
      <c r="F25" s="398" t="s">
        <v>303</v>
      </c>
      <c r="G25" s="398"/>
      <c r="H25" s="274" t="s">
        <v>29</v>
      </c>
      <c r="I25" s="273" t="s">
        <v>30</v>
      </c>
      <c r="J25" s="273" t="s">
        <v>923</v>
      </c>
      <c r="K25" s="273" t="s">
        <v>31</v>
      </c>
      <c r="L25" s="273" t="s">
        <v>33</v>
      </c>
    </row>
    <row r="26" spans="1:25" ht="15" customHeight="1" x14ac:dyDescent="0.2">
      <c r="B26" s="275" t="s">
        <v>304</v>
      </c>
      <c r="C26" s="276" t="s">
        <v>803</v>
      </c>
      <c r="D26" s="275" t="s">
        <v>94</v>
      </c>
      <c r="E26" s="275" t="s">
        <v>804</v>
      </c>
      <c r="F26" s="399" t="s">
        <v>318</v>
      </c>
      <c r="G26" s="399"/>
      <c r="H26" s="277" t="s">
        <v>55</v>
      </c>
      <c r="I26" s="278">
        <v>1</v>
      </c>
      <c r="J26" s="279"/>
      <c r="K26" s="279"/>
      <c r="L26" s="279">
        <f>SUM(L27:L32)</f>
        <v>587.27</v>
      </c>
    </row>
    <row r="27" spans="1:25" ht="15" customHeight="1" x14ac:dyDescent="0.2">
      <c r="B27" s="280" t="s">
        <v>305</v>
      </c>
      <c r="C27" s="281" t="s">
        <v>306</v>
      </c>
      <c r="D27" s="280" t="s">
        <v>36</v>
      </c>
      <c r="E27" s="280" t="s">
        <v>307</v>
      </c>
      <c r="F27" s="397" t="s">
        <v>308</v>
      </c>
      <c r="G27" s="397"/>
      <c r="H27" s="282" t="s">
        <v>309</v>
      </c>
      <c r="I27" s="283">
        <v>1.345</v>
      </c>
      <c r="J27" s="283">
        <v>0</v>
      </c>
      <c r="K27" s="284">
        <v>29.77</v>
      </c>
      <c r="L27" s="284">
        <f>ROUND(I27*K27,2)</f>
        <v>40.04</v>
      </c>
    </row>
    <row r="28" spans="1:25" ht="15" customHeight="1" x14ac:dyDescent="0.2">
      <c r="B28" s="280" t="s">
        <v>305</v>
      </c>
      <c r="C28" s="281" t="s">
        <v>341</v>
      </c>
      <c r="D28" s="280" t="s">
        <v>36</v>
      </c>
      <c r="E28" s="280" t="s">
        <v>342</v>
      </c>
      <c r="F28" s="397" t="s">
        <v>308</v>
      </c>
      <c r="G28" s="397"/>
      <c r="H28" s="282" t="s">
        <v>309</v>
      </c>
      <c r="I28" s="283">
        <v>0.224</v>
      </c>
      <c r="J28" s="283">
        <v>0</v>
      </c>
      <c r="K28" s="284">
        <v>34.08</v>
      </c>
      <c r="L28" s="284">
        <f t="shared" ref="L28:L32" si="0">ROUND(I28*K28,2)</f>
        <v>7.63</v>
      </c>
    </row>
    <row r="29" spans="1:25" ht="15" customHeight="1" x14ac:dyDescent="0.2">
      <c r="B29" s="280" t="s">
        <v>305</v>
      </c>
      <c r="C29" s="281" t="s">
        <v>345</v>
      </c>
      <c r="D29" s="280" t="s">
        <v>36</v>
      </c>
      <c r="E29" s="280" t="s">
        <v>346</v>
      </c>
      <c r="F29" s="397" t="s">
        <v>310</v>
      </c>
      <c r="G29" s="397"/>
      <c r="H29" s="282" t="s">
        <v>311</v>
      </c>
      <c r="I29" s="283">
        <v>0.13</v>
      </c>
      <c r="J29" s="283">
        <v>0</v>
      </c>
      <c r="K29" s="284">
        <v>0.53</v>
      </c>
      <c r="L29" s="284">
        <f t="shared" si="0"/>
        <v>7.0000000000000007E-2</v>
      </c>
    </row>
    <row r="30" spans="1:25" ht="15" customHeight="1" x14ac:dyDescent="0.2">
      <c r="B30" s="280" t="s">
        <v>305</v>
      </c>
      <c r="C30" s="281" t="s">
        <v>320</v>
      </c>
      <c r="D30" s="280" t="s">
        <v>36</v>
      </c>
      <c r="E30" s="280" t="s">
        <v>321</v>
      </c>
      <c r="F30" s="397" t="s">
        <v>308</v>
      </c>
      <c r="G30" s="397"/>
      <c r="H30" s="282" t="s">
        <v>309</v>
      </c>
      <c r="I30" s="283">
        <v>0.224</v>
      </c>
      <c r="J30" s="283">
        <v>0</v>
      </c>
      <c r="K30" s="284">
        <v>33.619999999999997</v>
      </c>
      <c r="L30" s="284">
        <f t="shared" si="0"/>
        <v>7.53</v>
      </c>
    </row>
    <row r="31" spans="1:25" ht="15" customHeight="1" x14ac:dyDescent="0.2">
      <c r="B31" s="280" t="s">
        <v>305</v>
      </c>
      <c r="C31" s="281" t="s">
        <v>343</v>
      </c>
      <c r="D31" s="280" t="s">
        <v>36</v>
      </c>
      <c r="E31" s="280" t="s">
        <v>344</v>
      </c>
      <c r="F31" s="397" t="s">
        <v>310</v>
      </c>
      <c r="G31" s="397"/>
      <c r="H31" s="282" t="s">
        <v>312</v>
      </c>
      <c r="I31" s="283">
        <v>9.4E-2</v>
      </c>
      <c r="J31" s="283">
        <v>0</v>
      </c>
      <c r="K31" s="284">
        <v>1.26</v>
      </c>
      <c r="L31" s="284">
        <f t="shared" si="0"/>
        <v>0.12</v>
      </c>
    </row>
    <row r="32" spans="1:25" ht="15" customHeight="1" x14ac:dyDescent="0.2">
      <c r="B32" s="285" t="s">
        <v>323</v>
      </c>
      <c r="C32" s="286" t="s">
        <v>925</v>
      </c>
      <c r="D32" s="285" t="s">
        <v>36</v>
      </c>
      <c r="E32" s="285" t="s">
        <v>926</v>
      </c>
      <c r="F32" s="396" t="s">
        <v>324</v>
      </c>
      <c r="G32" s="396"/>
      <c r="H32" s="287" t="s">
        <v>678</v>
      </c>
      <c r="I32" s="288">
        <v>1.103</v>
      </c>
      <c r="J32" s="288">
        <v>0</v>
      </c>
      <c r="K32" s="289">
        <v>482.21</v>
      </c>
      <c r="L32" s="284">
        <f t="shared" si="0"/>
        <v>531.88</v>
      </c>
    </row>
    <row r="33" spans="2:12" ht="15" customHeight="1" x14ac:dyDescent="0.2">
      <c r="B33" s="290"/>
      <c r="C33" s="290"/>
      <c r="D33" s="290"/>
      <c r="E33" s="290"/>
      <c r="F33" s="290"/>
      <c r="G33" s="290" t="s">
        <v>313</v>
      </c>
      <c r="H33" s="258"/>
      <c r="I33" s="290" t="s">
        <v>314</v>
      </c>
      <c r="J33" s="291">
        <v>0</v>
      </c>
      <c r="K33" s="290" t="s">
        <v>315</v>
      </c>
      <c r="L33" s="291"/>
    </row>
    <row r="34" spans="2:12" ht="15" customHeight="1" thickBot="1" x14ac:dyDescent="0.25">
      <c r="B34" s="290"/>
      <c r="C34" s="290"/>
      <c r="D34" s="290"/>
      <c r="E34" s="290"/>
      <c r="F34" s="290"/>
      <c r="G34" s="290" t="s">
        <v>316</v>
      </c>
      <c r="H34" s="258"/>
      <c r="I34" s="411"/>
      <c r="J34" s="411" t="s">
        <v>317</v>
      </c>
      <c r="K34" s="290"/>
      <c r="L34" s="291"/>
    </row>
    <row r="35" spans="2:12" ht="15" customHeight="1" thickTop="1" x14ac:dyDescent="0.2"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</row>
    <row r="36" spans="2:12" ht="15" customHeight="1" x14ac:dyDescent="0.2">
      <c r="B36" s="272" t="s">
        <v>109</v>
      </c>
      <c r="C36" s="273" t="s">
        <v>26</v>
      </c>
      <c r="D36" s="272" t="s">
        <v>27</v>
      </c>
      <c r="E36" s="272" t="s">
        <v>28</v>
      </c>
      <c r="F36" s="398" t="s">
        <v>303</v>
      </c>
      <c r="G36" s="398"/>
      <c r="H36" s="274" t="s">
        <v>29</v>
      </c>
      <c r="I36" s="273" t="s">
        <v>30</v>
      </c>
      <c r="J36" s="273" t="s">
        <v>923</v>
      </c>
      <c r="K36" s="273" t="s">
        <v>31</v>
      </c>
      <c r="L36" s="273" t="s">
        <v>33</v>
      </c>
    </row>
    <row r="37" spans="2:12" ht="15" customHeight="1" x14ac:dyDescent="0.2">
      <c r="B37" s="275" t="s">
        <v>304</v>
      </c>
      <c r="C37" s="276" t="s">
        <v>807</v>
      </c>
      <c r="D37" s="275" t="s">
        <v>94</v>
      </c>
      <c r="E37" s="275" t="s">
        <v>808</v>
      </c>
      <c r="F37" s="399" t="s">
        <v>318</v>
      </c>
      <c r="G37" s="399"/>
      <c r="H37" s="277" t="s">
        <v>55</v>
      </c>
      <c r="I37" s="278">
        <v>1</v>
      </c>
      <c r="J37" s="279"/>
      <c r="K37" s="279"/>
      <c r="L37" s="279">
        <f>SUM(L38:L43)</f>
        <v>586.54999999999995</v>
      </c>
    </row>
    <row r="38" spans="2:12" ht="15" customHeight="1" x14ac:dyDescent="0.2">
      <c r="B38" s="280" t="s">
        <v>305</v>
      </c>
      <c r="C38" s="281" t="s">
        <v>345</v>
      </c>
      <c r="D38" s="280" t="s">
        <v>36</v>
      </c>
      <c r="E38" s="280" t="s">
        <v>346</v>
      </c>
      <c r="F38" s="397" t="s">
        <v>310</v>
      </c>
      <c r="G38" s="397"/>
      <c r="H38" s="282" t="s">
        <v>311</v>
      </c>
      <c r="I38" s="283">
        <v>0.13100000000000001</v>
      </c>
      <c r="J38" s="283">
        <v>0</v>
      </c>
      <c r="K38" s="284">
        <v>0.53</v>
      </c>
      <c r="L38" s="284">
        <f>ROUND(I38*K38,2)</f>
        <v>7.0000000000000007E-2</v>
      </c>
    </row>
    <row r="39" spans="2:12" ht="15" customHeight="1" x14ac:dyDescent="0.2">
      <c r="B39" s="280" t="s">
        <v>305</v>
      </c>
      <c r="C39" s="281" t="s">
        <v>306</v>
      </c>
      <c r="D39" s="280" t="s">
        <v>36</v>
      </c>
      <c r="E39" s="280" t="s">
        <v>307</v>
      </c>
      <c r="F39" s="397" t="s">
        <v>308</v>
      </c>
      <c r="G39" s="397"/>
      <c r="H39" s="282" t="s">
        <v>309</v>
      </c>
      <c r="I39" s="283">
        <v>0.82599999999999996</v>
      </c>
      <c r="J39" s="283">
        <v>0</v>
      </c>
      <c r="K39" s="284">
        <v>29.77</v>
      </c>
      <c r="L39" s="284">
        <f t="shared" ref="L39:L43" si="1">ROUND(I39*K39,2)</f>
        <v>24.59</v>
      </c>
    </row>
    <row r="40" spans="2:12" ht="15" customHeight="1" x14ac:dyDescent="0.2">
      <c r="B40" s="280" t="s">
        <v>305</v>
      </c>
      <c r="C40" s="281" t="s">
        <v>341</v>
      </c>
      <c r="D40" s="280" t="s">
        <v>36</v>
      </c>
      <c r="E40" s="280" t="s">
        <v>342</v>
      </c>
      <c r="F40" s="397" t="s">
        <v>308</v>
      </c>
      <c r="G40" s="397"/>
      <c r="H40" s="282" t="s">
        <v>309</v>
      </c>
      <c r="I40" s="283">
        <v>0.753</v>
      </c>
      <c r="J40" s="283">
        <v>0</v>
      </c>
      <c r="K40" s="284">
        <v>34.08</v>
      </c>
      <c r="L40" s="284">
        <f t="shared" si="1"/>
        <v>25.66</v>
      </c>
    </row>
    <row r="41" spans="2:12" ht="15" customHeight="1" x14ac:dyDescent="0.2">
      <c r="B41" s="280" t="s">
        <v>305</v>
      </c>
      <c r="C41" s="281" t="s">
        <v>343</v>
      </c>
      <c r="D41" s="280" t="s">
        <v>36</v>
      </c>
      <c r="E41" s="280" t="s">
        <v>344</v>
      </c>
      <c r="F41" s="397" t="s">
        <v>310</v>
      </c>
      <c r="G41" s="397"/>
      <c r="H41" s="282" t="s">
        <v>312</v>
      </c>
      <c r="I41" s="283">
        <v>0.12</v>
      </c>
      <c r="J41" s="283">
        <v>0</v>
      </c>
      <c r="K41" s="284">
        <v>1.26</v>
      </c>
      <c r="L41" s="284">
        <f t="shared" si="1"/>
        <v>0.15</v>
      </c>
    </row>
    <row r="42" spans="2:12" ht="15" customHeight="1" x14ac:dyDescent="0.2">
      <c r="B42" s="280" t="s">
        <v>305</v>
      </c>
      <c r="C42" s="281" t="s">
        <v>320</v>
      </c>
      <c r="D42" s="280" t="s">
        <v>36</v>
      </c>
      <c r="E42" s="280" t="s">
        <v>321</v>
      </c>
      <c r="F42" s="397" t="s">
        <v>308</v>
      </c>
      <c r="G42" s="397"/>
      <c r="H42" s="282" t="s">
        <v>309</v>
      </c>
      <c r="I42" s="283">
        <v>0.125</v>
      </c>
      <c r="J42" s="283">
        <v>0</v>
      </c>
      <c r="K42" s="284">
        <v>33.619999999999997</v>
      </c>
      <c r="L42" s="284">
        <f t="shared" si="1"/>
        <v>4.2</v>
      </c>
    </row>
    <row r="43" spans="2:12" ht="15" customHeight="1" x14ac:dyDescent="0.2">
      <c r="B43" s="285" t="s">
        <v>323</v>
      </c>
      <c r="C43" s="286" t="s">
        <v>925</v>
      </c>
      <c r="D43" s="285" t="s">
        <v>36</v>
      </c>
      <c r="E43" s="285" t="s">
        <v>926</v>
      </c>
      <c r="F43" s="396" t="s">
        <v>324</v>
      </c>
      <c r="G43" s="396"/>
      <c r="H43" s="287" t="s">
        <v>678</v>
      </c>
      <c r="I43" s="288">
        <v>1.103</v>
      </c>
      <c r="J43" s="288">
        <v>0</v>
      </c>
      <c r="K43" s="289">
        <v>482.21</v>
      </c>
      <c r="L43" s="284">
        <f t="shared" si="1"/>
        <v>531.88</v>
      </c>
    </row>
    <row r="44" spans="2:12" ht="15" customHeight="1" x14ac:dyDescent="0.2">
      <c r="B44" s="290"/>
      <c r="C44" s="290"/>
      <c r="D44" s="290"/>
      <c r="E44" s="290"/>
      <c r="F44" s="290"/>
      <c r="G44" s="290" t="s">
        <v>313</v>
      </c>
      <c r="H44" s="258"/>
      <c r="I44" s="290" t="s">
        <v>314</v>
      </c>
      <c r="J44" s="291">
        <v>0</v>
      </c>
      <c r="K44" s="290" t="s">
        <v>315</v>
      </c>
      <c r="L44" s="291"/>
    </row>
    <row r="45" spans="2:12" ht="15" customHeight="1" thickBot="1" x14ac:dyDescent="0.25">
      <c r="B45" s="290"/>
      <c r="C45" s="290"/>
      <c r="D45" s="290"/>
      <c r="E45" s="290"/>
      <c r="F45" s="290"/>
      <c r="G45" s="290" t="s">
        <v>316</v>
      </c>
      <c r="H45" s="258"/>
      <c r="I45" s="411"/>
      <c r="J45" s="411" t="s">
        <v>317</v>
      </c>
      <c r="K45" s="290"/>
      <c r="L45" s="291"/>
    </row>
    <row r="46" spans="2:12" ht="15" customHeight="1" thickTop="1" x14ac:dyDescent="0.2"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</row>
    <row r="47" spans="2:12" ht="15" customHeight="1" x14ac:dyDescent="0.2">
      <c r="B47" s="272" t="s">
        <v>127</v>
      </c>
      <c r="C47" s="273" t="s">
        <v>26</v>
      </c>
      <c r="D47" s="272" t="s">
        <v>27</v>
      </c>
      <c r="E47" s="272" t="s">
        <v>28</v>
      </c>
      <c r="F47" s="398" t="s">
        <v>303</v>
      </c>
      <c r="G47" s="398"/>
      <c r="H47" s="274" t="s">
        <v>29</v>
      </c>
      <c r="I47" s="273" t="s">
        <v>30</v>
      </c>
      <c r="J47" s="273" t="s">
        <v>923</v>
      </c>
      <c r="K47" s="273" t="s">
        <v>31</v>
      </c>
      <c r="L47" s="273" t="s">
        <v>33</v>
      </c>
    </row>
    <row r="48" spans="2:12" ht="15" customHeight="1" x14ac:dyDescent="0.2">
      <c r="B48" s="275" t="s">
        <v>304</v>
      </c>
      <c r="C48" s="276" t="s">
        <v>1160</v>
      </c>
      <c r="D48" s="275" t="s">
        <v>94</v>
      </c>
      <c r="E48" s="275" t="s">
        <v>1171</v>
      </c>
      <c r="F48" s="399">
        <v>13.01</v>
      </c>
      <c r="G48" s="399"/>
      <c r="H48" s="277" t="s">
        <v>37</v>
      </c>
      <c r="I48" s="278">
        <v>1</v>
      </c>
      <c r="J48" s="279"/>
      <c r="K48" s="279"/>
      <c r="L48" s="279">
        <f>SUM(L49:L51)</f>
        <v>79.81</v>
      </c>
    </row>
    <row r="49" spans="1:12" ht="15" customHeight="1" x14ac:dyDescent="0.2">
      <c r="A49" s="295" t="s">
        <v>1787</v>
      </c>
      <c r="B49" s="285" t="s">
        <v>323</v>
      </c>
      <c r="C49" s="286" t="s">
        <v>378</v>
      </c>
      <c r="D49" s="285" t="s">
        <v>1469</v>
      </c>
      <c r="E49" s="285" t="s">
        <v>676</v>
      </c>
      <c r="F49" s="396" t="s">
        <v>370</v>
      </c>
      <c r="G49" s="396"/>
      <c r="H49" s="287" t="s">
        <v>369</v>
      </c>
      <c r="I49" s="288">
        <v>0.8</v>
      </c>
      <c r="J49" s="288">
        <v>0</v>
      </c>
      <c r="K49" s="289">
        <v>9.39</v>
      </c>
      <c r="L49" s="289">
        <f>ROUND(I49*K49,2)</f>
        <v>7.51</v>
      </c>
    </row>
    <row r="50" spans="1:12" ht="15" customHeight="1" x14ac:dyDescent="0.2">
      <c r="A50" s="295" t="s">
        <v>1787</v>
      </c>
      <c r="B50" s="285" t="s">
        <v>323</v>
      </c>
      <c r="C50" s="286" t="s">
        <v>1226</v>
      </c>
      <c r="D50" s="285" t="s">
        <v>1469</v>
      </c>
      <c r="E50" s="285" t="s">
        <v>1227</v>
      </c>
      <c r="F50" s="396" t="s">
        <v>324</v>
      </c>
      <c r="G50" s="396"/>
      <c r="H50" s="287" t="s">
        <v>37</v>
      </c>
      <c r="I50" s="288">
        <v>1</v>
      </c>
      <c r="J50" s="288">
        <v>0</v>
      </c>
      <c r="K50" s="289">
        <v>67.73</v>
      </c>
      <c r="L50" s="289">
        <f t="shared" ref="L50:L51" si="2">ROUND(I50*K50,2)</f>
        <v>67.73</v>
      </c>
    </row>
    <row r="51" spans="1:12" ht="15" customHeight="1" x14ac:dyDescent="0.2">
      <c r="A51" s="295" t="s">
        <v>1787</v>
      </c>
      <c r="B51" s="285" t="s">
        <v>323</v>
      </c>
      <c r="C51" s="286" t="s">
        <v>373</v>
      </c>
      <c r="D51" s="285" t="s">
        <v>1469</v>
      </c>
      <c r="E51" s="285" t="s">
        <v>679</v>
      </c>
      <c r="F51" s="396" t="s">
        <v>370</v>
      </c>
      <c r="G51" s="396"/>
      <c r="H51" s="287" t="s">
        <v>369</v>
      </c>
      <c r="I51" s="288">
        <v>0.4</v>
      </c>
      <c r="J51" s="288">
        <v>0</v>
      </c>
      <c r="K51" s="289">
        <v>11.43</v>
      </c>
      <c r="L51" s="289">
        <f t="shared" si="2"/>
        <v>4.57</v>
      </c>
    </row>
    <row r="52" spans="1:12" ht="15" customHeight="1" x14ac:dyDescent="0.2">
      <c r="B52" s="290"/>
      <c r="C52" s="290"/>
      <c r="D52" s="290"/>
      <c r="E52" s="290"/>
      <c r="F52" s="290"/>
      <c r="G52" s="290" t="s">
        <v>313</v>
      </c>
      <c r="H52" s="258"/>
      <c r="I52" s="290" t="s">
        <v>314</v>
      </c>
      <c r="J52" s="291">
        <v>0</v>
      </c>
      <c r="K52" s="290" t="s">
        <v>315</v>
      </c>
      <c r="L52" s="291"/>
    </row>
    <row r="53" spans="1:12" ht="15" customHeight="1" thickBot="1" x14ac:dyDescent="0.25">
      <c r="B53" s="290"/>
      <c r="C53" s="290"/>
      <c r="D53" s="290"/>
      <c r="E53" s="290"/>
      <c r="F53" s="290"/>
      <c r="G53" s="290" t="s">
        <v>316</v>
      </c>
      <c r="H53" s="258"/>
      <c r="I53" s="411"/>
      <c r="J53" s="411" t="s">
        <v>317</v>
      </c>
      <c r="K53" s="290"/>
      <c r="L53" s="291"/>
    </row>
    <row r="54" spans="1:12" ht="15" customHeight="1" thickTop="1" x14ac:dyDescent="0.2"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</row>
    <row r="55" spans="1:12" ht="15" customHeight="1" x14ac:dyDescent="0.2">
      <c r="B55" s="272" t="s">
        <v>432</v>
      </c>
      <c r="C55" s="273" t="s">
        <v>26</v>
      </c>
      <c r="D55" s="272" t="s">
        <v>27</v>
      </c>
      <c r="E55" s="272" t="s">
        <v>28</v>
      </c>
      <c r="F55" s="398" t="s">
        <v>303</v>
      </c>
      <c r="G55" s="398"/>
      <c r="H55" s="274" t="s">
        <v>29</v>
      </c>
      <c r="I55" s="273" t="s">
        <v>30</v>
      </c>
      <c r="J55" s="273" t="s">
        <v>923</v>
      </c>
      <c r="K55" s="273" t="s">
        <v>31</v>
      </c>
      <c r="L55" s="273" t="s">
        <v>33</v>
      </c>
    </row>
    <row r="56" spans="1:12" ht="15" customHeight="1" x14ac:dyDescent="0.2">
      <c r="B56" s="275" t="s">
        <v>304</v>
      </c>
      <c r="C56" s="276" t="s">
        <v>434</v>
      </c>
      <c r="D56" s="275" t="s">
        <v>94</v>
      </c>
      <c r="E56" s="275" t="s">
        <v>683</v>
      </c>
      <c r="F56" s="399">
        <v>13.01</v>
      </c>
      <c r="G56" s="399"/>
      <c r="H56" s="277" t="s">
        <v>37</v>
      </c>
      <c r="I56" s="278">
        <v>1</v>
      </c>
      <c r="J56" s="279"/>
      <c r="K56" s="279"/>
      <c r="L56" s="279">
        <f>SUM(L57:L59)</f>
        <v>97.73</v>
      </c>
    </row>
    <row r="57" spans="1:12" ht="15" customHeight="1" x14ac:dyDescent="0.2">
      <c r="A57" s="295" t="s">
        <v>1787</v>
      </c>
      <c r="B57" s="285" t="s">
        <v>323</v>
      </c>
      <c r="C57" s="286" t="s">
        <v>378</v>
      </c>
      <c r="D57" s="285" t="s">
        <v>1469</v>
      </c>
      <c r="E57" s="285" t="s">
        <v>676</v>
      </c>
      <c r="F57" s="396" t="s">
        <v>370</v>
      </c>
      <c r="G57" s="396"/>
      <c r="H57" s="287" t="s">
        <v>369</v>
      </c>
      <c r="I57" s="288">
        <v>0.8</v>
      </c>
      <c r="J57" s="288">
        <v>0</v>
      </c>
      <c r="K57" s="289">
        <v>9.39</v>
      </c>
      <c r="L57" s="289">
        <f>ROUND(I57*K57,2)</f>
        <v>7.51</v>
      </c>
    </row>
    <row r="58" spans="1:12" ht="15" customHeight="1" x14ac:dyDescent="0.2">
      <c r="A58" s="295" t="s">
        <v>1787</v>
      </c>
      <c r="B58" s="285" t="s">
        <v>323</v>
      </c>
      <c r="C58" s="286" t="s">
        <v>373</v>
      </c>
      <c r="D58" s="285" t="s">
        <v>1469</v>
      </c>
      <c r="E58" s="285" t="s">
        <v>679</v>
      </c>
      <c r="F58" s="396" t="s">
        <v>370</v>
      </c>
      <c r="G58" s="396"/>
      <c r="H58" s="287" t="s">
        <v>369</v>
      </c>
      <c r="I58" s="288">
        <v>0.4</v>
      </c>
      <c r="J58" s="288">
        <v>0</v>
      </c>
      <c r="K58" s="289">
        <v>11.43</v>
      </c>
      <c r="L58" s="289">
        <f t="shared" ref="L58:L59" si="3">ROUND(I58*K58,2)</f>
        <v>4.57</v>
      </c>
    </row>
    <row r="59" spans="1:12" ht="15" customHeight="1" x14ac:dyDescent="0.2">
      <c r="A59" s="295" t="s">
        <v>1787</v>
      </c>
      <c r="B59" s="285" t="s">
        <v>323</v>
      </c>
      <c r="C59" s="286" t="s">
        <v>649</v>
      </c>
      <c r="D59" s="285" t="s">
        <v>1469</v>
      </c>
      <c r="E59" s="285" t="s">
        <v>680</v>
      </c>
      <c r="F59" s="396" t="s">
        <v>324</v>
      </c>
      <c r="G59" s="396"/>
      <c r="H59" s="287" t="s">
        <v>37</v>
      </c>
      <c r="I59" s="288">
        <v>1</v>
      </c>
      <c r="J59" s="288">
        <v>0</v>
      </c>
      <c r="K59" s="289">
        <v>85.65</v>
      </c>
      <c r="L59" s="289">
        <f t="shared" si="3"/>
        <v>85.65</v>
      </c>
    </row>
    <row r="60" spans="1:12" ht="15" customHeight="1" x14ac:dyDescent="0.2">
      <c r="B60" s="290"/>
      <c r="C60" s="290"/>
      <c r="D60" s="290"/>
      <c r="E60" s="290"/>
      <c r="F60" s="290"/>
      <c r="G60" s="290" t="s">
        <v>313</v>
      </c>
      <c r="H60" s="258"/>
      <c r="I60" s="290" t="s">
        <v>314</v>
      </c>
      <c r="J60" s="291">
        <v>0</v>
      </c>
      <c r="K60" s="290" t="s">
        <v>315</v>
      </c>
      <c r="L60" s="291"/>
    </row>
    <row r="61" spans="1:12" ht="15" customHeight="1" thickBot="1" x14ac:dyDescent="0.25">
      <c r="B61" s="290"/>
      <c r="C61" s="290"/>
      <c r="D61" s="290"/>
      <c r="E61" s="290"/>
      <c r="F61" s="290"/>
      <c r="G61" s="290" t="s">
        <v>316</v>
      </c>
      <c r="H61" s="258"/>
      <c r="I61" s="411"/>
      <c r="J61" s="411" t="s">
        <v>317</v>
      </c>
      <c r="K61" s="290"/>
      <c r="L61" s="291"/>
    </row>
    <row r="62" spans="1:12" ht="15" customHeight="1" thickTop="1" x14ac:dyDescent="0.2"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</row>
    <row r="63" spans="1:12" ht="15" customHeight="1" x14ac:dyDescent="0.2">
      <c r="B63" s="272" t="s">
        <v>433</v>
      </c>
      <c r="C63" s="273" t="s">
        <v>26</v>
      </c>
      <c r="D63" s="272" t="s">
        <v>27</v>
      </c>
      <c r="E63" s="272" t="s">
        <v>28</v>
      </c>
      <c r="F63" s="398" t="s">
        <v>303</v>
      </c>
      <c r="G63" s="398"/>
      <c r="H63" s="274" t="s">
        <v>29</v>
      </c>
      <c r="I63" s="273" t="s">
        <v>30</v>
      </c>
      <c r="J63" s="273" t="s">
        <v>923</v>
      </c>
      <c r="K63" s="273" t="s">
        <v>31</v>
      </c>
      <c r="L63" s="273" t="s">
        <v>33</v>
      </c>
    </row>
    <row r="64" spans="1:12" ht="15" customHeight="1" x14ac:dyDescent="0.2">
      <c r="B64" s="275" t="s">
        <v>304</v>
      </c>
      <c r="C64" s="276" t="s">
        <v>1251</v>
      </c>
      <c r="D64" s="275" t="s">
        <v>94</v>
      </c>
      <c r="E64" s="275" t="s">
        <v>1278</v>
      </c>
      <c r="F64" s="399">
        <v>13.01</v>
      </c>
      <c r="G64" s="399"/>
      <c r="H64" s="277" t="s">
        <v>37</v>
      </c>
      <c r="I64" s="278">
        <v>1</v>
      </c>
      <c r="J64" s="279"/>
      <c r="K64" s="279"/>
      <c r="L64" s="279">
        <f>SUM(L65:L67)</f>
        <v>136.40999999999997</v>
      </c>
    </row>
    <row r="65" spans="1:12" ht="15" customHeight="1" x14ac:dyDescent="0.2">
      <c r="A65" s="295" t="s">
        <v>1787</v>
      </c>
      <c r="B65" s="285" t="s">
        <v>323</v>
      </c>
      <c r="C65" s="286" t="s">
        <v>1362</v>
      </c>
      <c r="D65" s="285" t="s">
        <v>1469</v>
      </c>
      <c r="E65" s="285" t="s">
        <v>1363</v>
      </c>
      <c r="F65" s="396" t="s">
        <v>324</v>
      </c>
      <c r="G65" s="396"/>
      <c r="H65" s="287" t="s">
        <v>37</v>
      </c>
      <c r="I65" s="288">
        <v>1</v>
      </c>
      <c r="J65" s="288">
        <v>0</v>
      </c>
      <c r="K65" s="289">
        <v>122.82</v>
      </c>
      <c r="L65" s="289">
        <f>ROUND(I65*K65,2)</f>
        <v>122.82</v>
      </c>
    </row>
    <row r="66" spans="1:12" ht="15" customHeight="1" x14ac:dyDescent="0.2">
      <c r="A66" s="295" t="s">
        <v>1787</v>
      </c>
      <c r="B66" s="285" t="s">
        <v>323</v>
      </c>
      <c r="C66" s="286" t="s">
        <v>378</v>
      </c>
      <c r="D66" s="285" t="s">
        <v>1469</v>
      </c>
      <c r="E66" s="285" t="s">
        <v>676</v>
      </c>
      <c r="F66" s="396" t="s">
        <v>370</v>
      </c>
      <c r="G66" s="396"/>
      <c r="H66" s="287" t="s">
        <v>369</v>
      </c>
      <c r="I66" s="288">
        <v>0.9</v>
      </c>
      <c r="J66" s="288">
        <v>0</v>
      </c>
      <c r="K66" s="289">
        <v>9.39</v>
      </c>
      <c r="L66" s="289">
        <f t="shared" ref="L66:L67" si="4">ROUND(I66*K66,2)</f>
        <v>8.4499999999999993</v>
      </c>
    </row>
    <row r="67" spans="1:12" ht="15" customHeight="1" x14ac:dyDescent="0.2">
      <c r="A67" s="295" t="s">
        <v>1787</v>
      </c>
      <c r="B67" s="285" t="s">
        <v>323</v>
      </c>
      <c r="C67" s="286" t="s">
        <v>373</v>
      </c>
      <c r="D67" s="285" t="s">
        <v>1469</v>
      </c>
      <c r="E67" s="285" t="s">
        <v>679</v>
      </c>
      <c r="F67" s="396" t="s">
        <v>370</v>
      </c>
      <c r="G67" s="396"/>
      <c r="H67" s="287" t="s">
        <v>369</v>
      </c>
      <c r="I67" s="288">
        <v>0.45</v>
      </c>
      <c r="J67" s="288">
        <v>0</v>
      </c>
      <c r="K67" s="289">
        <v>11.43</v>
      </c>
      <c r="L67" s="289">
        <f t="shared" si="4"/>
        <v>5.14</v>
      </c>
    </row>
    <row r="68" spans="1:12" ht="15" customHeight="1" x14ac:dyDescent="0.2">
      <c r="B68" s="290"/>
      <c r="C68" s="290"/>
      <c r="D68" s="290"/>
      <c r="E68" s="290"/>
      <c r="F68" s="290"/>
      <c r="G68" s="290" t="s">
        <v>313</v>
      </c>
      <c r="H68" s="258"/>
      <c r="I68" s="290" t="s">
        <v>314</v>
      </c>
      <c r="J68" s="291">
        <v>0</v>
      </c>
      <c r="K68" s="290" t="s">
        <v>315</v>
      </c>
      <c r="L68" s="291"/>
    </row>
    <row r="69" spans="1:12" ht="15" customHeight="1" thickBot="1" x14ac:dyDescent="0.25">
      <c r="B69" s="290"/>
      <c r="C69" s="290"/>
      <c r="D69" s="290"/>
      <c r="E69" s="290"/>
      <c r="F69" s="290"/>
      <c r="G69" s="290" t="s">
        <v>316</v>
      </c>
      <c r="H69" s="258"/>
      <c r="I69" s="411"/>
      <c r="J69" s="411" t="s">
        <v>317</v>
      </c>
      <c r="K69" s="290"/>
      <c r="L69" s="291"/>
    </row>
    <row r="70" spans="1:12" ht="15" customHeight="1" thickTop="1" x14ac:dyDescent="0.2"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</row>
    <row r="71" spans="1:12" ht="15" customHeight="1" x14ac:dyDescent="0.2">
      <c r="B71" s="272" t="s">
        <v>443</v>
      </c>
      <c r="C71" s="273" t="s">
        <v>26</v>
      </c>
      <c r="D71" s="272" t="s">
        <v>27</v>
      </c>
      <c r="E71" s="272" t="s">
        <v>28</v>
      </c>
      <c r="F71" s="398" t="s">
        <v>303</v>
      </c>
      <c r="G71" s="398"/>
      <c r="H71" s="274" t="s">
        <v>29</v>
      </c>
      <c r="I71" s="273" t="s">
        <v>30</v>
      </c>
      <c r="J71" s="273" t="s">
        <v>923</v>
      </c>
      <c r="K71" s="273" t="s">
        <v>31</v>
      </c>
      <c r="L71" s="273" t="s">
        <v>33</v>
      </c>
    </row>
    <row r="72" spans="1:12" ht="15" customHeight="1" x14ac:dyDescent="0.2">
      <c r="B72" s="275" t="s">
        <v>304</v>
      </c>
      <c r="C72" s="276" t="s">
        <v>773</v>
      </c>
      <c r="D72" s="275" t="s">
        <v>94</v>
      </c>
      <c r="E72" s="275" t="s">
        <v>774</v>
      </c>
      <c r="F72" s="399" t="s">
        <v>325</v>
      </c>
      <c r="G72" s="399"/>
      <c r="H72" s="277" t="s">
        <v>37</v>
      </c>
      <c r="I72" s="278">
        <v>1</v>
      </c>
      <c r="J72" s="279"/>
      <c r="K72" s="279"/>
      <c r="L72" s="279">
        <f>SUM(L73:L83)</f>
        <v>165.00000000000003</v>
      </c>
    </row>
    <row r="73" spans="1:12" ht="15" customHeight="1" x14ac:dyDescent="0.2">
      <c r="B73" s="280" t="s">
        <v>305</v>
      </c>
      <c r="C73" s="281" t="s">
        <v>349</v>
      </c>
      <c r="D73" s="280" t="s">
        <v>36</v>
      </c>
      <c r="E73" s="280" t="s">
        <v>350</v>
      </c>
      <c r="F73" s="397" t="s">
        <v>308</v>
      </c>
      <c r="G73" s="397"/>
      <c r="H73" s="282" t="s">
        <v>309</v>
      </c>
      <c r="I73" s="283">
        <v>0.59499999999999997</v>
      </c>
      <c r="J73" s="283">
        <v>0</v>
      </c>
      <c r="K73" s="284">
        <v>29.21</v>
      </c>
      <c r="L73" s="284">
        <f>ROUND(I73*K73,2)</f>
        <v>17.38</v>
      </c>
    </row>
    <row r="74" spans="1:12" ht="15" customHeight="1" x14ac:dyDescent="0.2">
      <c r="B74" s="280" t="s">
        <v>305</v>
      </c>
      <c r="C74" s="281" t="s">
        <v>306</v>
      </c>
      <c r="D74" s="280" t="s">
        <v>36</v>
      </c>
      <c r="E74" s="280" t="s">
        <v>307</v>
      </c>
      <c r="F74" s="397" t="s">
        <v>308</v>
      </c>
      <c r="G74" s="397"/>
      <c r="H74" s="282" t="s">
        <v>309</v>
      </c>
      <c r="I74" s="283">
        <v>0.19500000000000001</v>
      </c>
      <c r="J74" s="283">
        <v>0</v>
      </c>
      <c r="K74" s="284">
        <v>29.77</v>
      </c>
      <c r="L74" s="284">
        <f t="shared" ref="L74:L83" si="5">ROUND(I74*K74,2)</f>
        <v>5.81</v>
      </c>
    </row>
    <row r="75" spans="1:12" ht="15" customHeight="1" x14ac:dyDescent="0.2">
      <c r="B75" s="285" t="s">
        <v>323</v>
      </c>
      <c r="C75" s="286" t="s">
        <v>367</v>
      </c>
      <c r="D75" s="285" t="s">
        <v>36</v>
      </c>
      <c r="E75" s="285" t="s">
        <v>368</v>
      </c>
      <c r="F75" s="396" t="s">
        <v>324</v>
      </c>
      <c r="G75" s="396"/>
      <c r="H75" s="287" t="s">
        <v>40</v>
      </c>
      <c r="I75" s="288">
        <v>0.54410000000000003</v>
      </c>
      <c r="J75" s="288">
        <v>0</v>
      </c>
      <c r="K75" s="289">
        <v>0.27</v>
      </c>
      <c r="L75" s="284">
        <f t="shared" si="5"/>
        <v>0.15</v>
      </c>
    </row>
    <row r="76" spans="1:12" ht="15" customHeight="1" x14ac:dyDescent="0.2">
      <c r="B76" s="285" t="s">
        <v>323</v>
      </c>
      <c r="C76" s="286" t="s">
        <v>775</v>
      </c>
      <c r="D76" s="285" t="s">
        <v>36</v>
      </c>
      <c r="E76" s="285" t="s">
        <v>776</v>
      </c>
      <c r="F76" s="396" t="s">
        <v>324</v>
      </c>
      <c r="G76" s="396"/>
      <c r="H76" s="287" t="s">
        <v>37</v>
      </c>
      <c r="I76" s="288">
        <v>2.1059999999999999</v>
      </c>
      <c r="J76" s="288">
        <v>0</v>
      </c>
      <c r="K76" s="289">
        <v>26.22</v>
      </c>
      <c r="L76" s="284">
        <f t="shared" si="5"/>
        <v>55.22</v>
      </c>
    </row>
    <row r="77" spans="1:12" ht="15" customHeight="1" x14ac:dyDescent="0.2">
      <c r="B77" s="285" t="s">
        <v>323</v>
      </c>
      <c r="C77" s="286" t="s">
        <v>359</v>
      </c>
      <c r="D77" s="285" t="s">
        <v>36</v>
      </c>
      <c r="E77" s="285" t="s">
        <v>360</v>
      </c>
      <c r="F77" s="396" t="s">
        <v>324</v>
      </c>
      <c r="G77" s="396"/>
      <c r="H77" s="287" t="s">
        <v>51</v>
      </c>
      <c r="I77" s="288">
        <v>2.5026999999999999</v>
      </c>
      <c r="J77" s="288">
        <v>0</v>
      </c>
      <c r="K77" s="289">
        <v>0.31</v>
      </c>
      <c r="L77" s="284">
        <f t="shared" si="5"/>
        <v>0.78</v>
      </c>
    </row>
    <row r="78" spans="1:12" ht="15" customHeight="1" x14ac:dyDescent="0.2">
      <c r="B78" s="285" t="s">
        <v>323</v>
      </c>
      <c r="C78" s="286" t="s">
        <v>357</v>
      </c>
      <c r="D78" s="285" t="s">
        <v>36</v>
      </c>
      <c r="E78" s="285" t="s">
        <v>358</v>
      </c>
      <c r="F78" s="396" t="s">
        <v>324</v>
      </c>
      <c r="G78" s="396"/>
      <c r="H78" s="287" t="s">
        <v>51</v>
      </c>
      <c r="I78" s="288">
        <v>2.9138999999999999</v>
      </c>
      <c r="J78" s="288">
        <v>0</v>
      </c>
      <c r="K78" s="289">
        <v>6.85</v>
      </c>
      <c r="L78" s="284">
        <f t="shared" si="5"/>
        <v>19.96</v>
      </c>
    </row>
    <row r="79" spans="1:12" ht="15" customHeight="1" x14ac:dyDescent="0.2">
      <c r="B79" s="285" t="s">
        <v>323</v>
      </c>
      <c r="C79" s="286" t="s">
        <v>351</v>
      </c>
      <c r="D79" s="285" t="s">
        <v>36</v>
      </c>
      <c r="E79" s="285" t="s">
        <v>352</v>
      </c>
      <c r="F79" s="396" t="s">
        <v>324</v>
      </c>
      <c r="G79" s="396"/>
      <c r="H79" s="287" t="s">
        <v>348</v>
      </c>
      <c r="I79" s="288">
        <v>2.9600000000000001E-2</v>
      </c>
      <c r="J79" s="288">
        <v>0</v>
      </c>
      <c r="K79" s="289">
        <v>52.15</v>
      </c>
      <c r="L79" s="284">
        <f t="shared" si="5"/>
        <v>1.54</v>
      </c>
    </row>
    <row r="80" spans="1:12" ht="15" customHeight="1" x14ac:dyDescent="0.2">
      <c r="B80" s="285" t="s">
        <v>323</v>
      </c>
      <c r="C80" s="286" t="s">
        <v>365</v>
      </c>
      <c r="D80" s="285" t="s">
        <v>36</v>
      </c>
      <c r="E80" s="285" t="s">
        <v>366</v>
      </c>
      <c r="F80" s="396" t="s">
        <v>324</v>
      </c>
      <c r="G80" s="396"/>
      <c r="H80" s="287" t="s">
        <v>40</v>
      </c>
      <c r="I80" s="288">
        <v>20.186800000000002</v>
      </c>
      <c r="J80" s="288">
        <v>0</v>
      </c>
      <c r="K80" s="289">
        <v>2.61</v>
      </c>
      <c r="L80" s="284">
        <f t="shared" si="5"/>
        <v>52.69</v>
      </c>
    </row>
    <row r="81" spans="1:12" ht="15" customHeight="1" x14ac:dyDescent="0.2">
      <c r="B81" s="285" t="s">
        <v>323</v>
      </c>
      <c r="C81" s="286" t="s">
        <v>361</v>
      </c>
      <c r="D81" s="285" t="s">
        <v>36</v>
      </c>
      <c r="E81" s="285" t="s">
        <v>362</v>
      </c>
      <c r="F81" s="396" t="s">
        <v>324</v>
      </c>
      <c r="G81" s="396"/>
      <c r="H81" s="287" t="s">
        <v>51</v>
      </c>
      <c r="I81" s="288">
        <v>0.79249999999999998</v>
      </c>
      <c r="J81" s="288">
        <v>0</v>
      </c>
      <c r="K81" s="289">
        <v>2.75</v>
      </c>
      <c r="L81" s="284">
        <f t="shared" si="5"/>
        <v>2.1800000000000002</v>
      </c>
    </row>
    <row r="82" spans="1:12" ht="15" customHeight="1" x14ac:dyDescent="0.2">
      <c r="B82" s="285" t="s">
        <v>323</v>
      </c>
      <c r="C82" s="286" t="s">
        <v>363</v>
      </c>
      <c r="D82" s="285" t="s">
        <v>36</v>
      </c>
      <c r="E82" s="285" t="s">
        <v>364</v>
      </c>
      <c r="F82" s="396" t="s">
        <v>329</v>
      </c>
      <c r="G82" s="396"/>
      <c r="H82" s="287" t="s">
        <v>61</v>
      </c>
      <c r="I82" s="288">
        <v>1.0978000000000001</v>
      </c>
      <c r="J82" s="288">
        <v>0</v>
      </c>
      <c r="K82" s="289">
        <v>3.44</v>
      </c>
      <c r="L82" s="284">
        <f t="shared" si="5"/>
        <v>3.78</v>
      </c>
    </row>
    <row r="83" spans="1:12" ht="15" customHeight="1" x14ac:dyDescent="0.2">
      <c r="B83" s="285" t="s">
        <v>323</v>
      </c>
      <c r="C83" s="286" t="s">
        <v>355</v>
      </c>
      <c r="D83" s="285" t="s">
        <v>36</v>
      </c>
      <c r="E83" s="285" t="s">
        <v>356</v>
      </c>
      <c r="F83" s="396" t="s">
        <v>324</v>
      </c>
      <c r="G83" s="396"/>
      <c r="H83" s="287" t="s">
        <v>51</v>
      </c>
      <c r="I83" s="288">
        <v>0.91169999999999995</v>
      </c>
      <c r="J83" s="288">
        <v>0</v>
      </c>
      <c r="K83" s="289">
        <v>6.04</v>
      </c>
      <c r="L83" s="284">
        <f t="shared" si="5"/>
        <v>5.51</v>
      </c>
    </row>
    <row r="84" spans="1:12" ht="15" customHeight="1" x14ac:dyDescent="0.2">
      <c r="B84" s="290"/>
      <c r="C84" s="290"/>
      <c r="D84" s="290"/>
      <c r="E84" s="290"/>
      <c r="F84" s="290"/>
      <c r="G84" s="290" t="s">
        <v>313</v>
      </c>
      <c r="H84" s="258"/>
      <c r="I84" s="290" t="s">
        <v>314</v>
      </c>
      <c r="J84" s="291">
        <v>0</v>
      </c>
      <c r="K84" s="290" t="s">
        <v>315</v>
      </c>
      <c r="L84" s="291"/>
    </row>
    <row r="85" spans="1:12" ht="15" customHeight="1" thickBot="1" x14ac:dyDescent="0.25">
      <c r="B85" s="290"/>
      <c r="C85" s="290"/>
      <c r="D85" s="290"/>
      <c r="E85" s="290"/>
      <c r="F85" s="290"/>
      <c r="G85" s="290" t="s">
        <v>316</v>
      </c>
      <c r="H85" s="258"/>
      <c r="I85" s="411"/>
      <c r="J85" s="411" t="s">
        <v>317</v>
      </c>
      <c r="K85" s="290"/>
      <c r="L85" s="291"/>
    </row>
    <row r="86" spans="1:12" ht="15" customHeight="1" thickTop="1" x14ac:dyDescent="0.2"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</row>
    <row r="87" spans="1:12" ht="15" customHeight="1" x14ac:dyDescent="0.2">
      <c r="B87" s="272" t="s">
        <v>444</v>
      </c>
      <c r="C87" s="273" t="s">
        <v>26</v>
      </c>
      <c r="D87" s="272" t="s">
        <v>27</v>
      </c>
      <c r="E87" s="272" t="s">
        <v>28</v>
      </c>
      <c r="F87" s="398" t="s">
        <v>303</v>
      </c>
      <c r="G87" s="398"/>
      <c r="H87" s="274" t="s">
        <v>29</v>
      </c>
      <c r="I87" s="273" t="s">
        <v>30</v>
      </c>
      <c r="J87" s="273" t="s">
        <v>923</v>
      </c>
      <c r="K87" s="273" t="s">
        <v>31</v>
      </c>
      <c r="L87" s="273" t="s">
        <v>33</v>
      </c>
    </row>
    <row r="88" spans="1:12" ht="15" customHeight="1" x14ac:dyDescent="0.2">
      <c r="B88" s="275" t="s">
        <v>304</v>
      </c>
      <c r="C88" s="276" t="s">
        <v>813</v>
      </c>
      <c r="D88" s="275" t="s">
        <v>94</v>
      </c>
      <c r="E88" s="275" t="s">
        <v>814</v>
      </c>
      <c r="F88" s="399" t="s">
        <v>325</v>
      </c>
      <c r="G88" s="399"/>
      <c r="H88" s="277" t="s">
        <v>37</v>
      </c>
      <c r="I88" s="278">
        <v>1</v>
      </c>
      <c r="J88" s="279"/>
      <c r="K88" s="279"/>
      <c r="L88" s="279">
        <f>SUM(L89:L100)</f>
        <v>167.3</v>
      </c>
    </row>
    <row r="89" spans="1:12" ht="15" customHeight="1" x14ac:dyDescent="0.2">
      <c r="B89" s="280" t="s">
        <v>305</v>
      </c>
      <c r="C89" s="281" t="s">
        <v>349</v>
      </c>
      <c r="D89" s="280" t="s">
        <v>36</v>
      </c>
      <c r="E89" s="280" t="s">
        <v>350</v>
      </c>
      <c r="F89" s="397" t="s">
        <v>308</v>
      </c>
      <c r="G89" s="397"/>
      <c r="H89" s="282" t="s">
        <v>309</v>
      </c>
      <c r="I89" s="283">
        <v>0.59499999999999997</v>
      </c>
      <c r="J89" s="283">
        <v>0</v>
      </c>
      <c r="K89" s="284">
        <v>29.21</v>
      </c>
      <c r="L89" s="284">
        <f>ROUND(I89*K89,2)</f>
        <v>17.38</v>
      </c>
    </row>
    <row r="90" spans="1:12" ht="15" customHeight="1" x14ac:dyDescent="0.2">
      <c r="A90" s="295" t="s">
        <v>1787</v>
      </c>
      <c r="B90" s="280" t="s">
        <v>305</v>
      </c>
      <c r="C90" s="281" t="s">
        <v>766</v>
      </c>
      <c r="D90" s="280" t="s">
        <v>140</v>
      </c>
      <c r="E90" s="280" t="s">
        <v>767</v>
      </c>
      <c r="F90" s="397" t="s">
        <v>769</v>
      </c>
      <c r="G90" s="397"/>
      <c r="H90" s="282" t="s">
        <v>37</v>
      </c>
      <c r="I90" s="283">
        <v>1.02</v>
      </c>
      <c r="J90" s="283">
        <v>0</v>
      </c>
      <c r="K90" s="284">
        <v>64.84</v>
      </c>
      <c r="L90" s="284">
        <f t="shared" ref="L90:L100" si="6">ROUND(I90*K90,2)</f>
        <v>66.14</v>
      </c>
    </row>
    <row r="91" spans="1:12" ht="15" customHeight="1" x14ac:dyDescent="0.2">
      <c r="B91" s="280" t="s">
        <v>305</v>
      </c>
      <c r="C91" s="281" t="s">
        <v>306</v>
      </c>
      <c r="D91" s="280" t="s">
        <v>36</v>
      </c>
      <c r="E91" s="280" t="s">
        <v>307</v>
      </c>
      <c r="F91" s="397" t="s">
        <v>308</v>
      </c>
      <c r="G91" s="397"/>
      <c r="H91" s="282" t="s">
        <v>309</v>
      </c>
      <c r="I91" s="283">
        <v>0.19500000000000001</v>
      </c>
      <c r="J91" s="283">
        <v>0</v>
      </c>
      <c r="K91" s="284">
        <v>29.77</v>
      </c>
      <c r="L91" s="284">
        <f t="shared" si="6"/>
        <v>5.81</v>
      </c>
    </row>
    <row r="92" spans="1:12" ht="15" customHeight="1" x14ac:dyDescent="0.2">
      <c r="B92" s="285" t="s">
        <v>323</v>
      </c>
      <c r="C92" s="286" t="s">
        <v>359</v>
      </c>
      <c r="D92" s="285" t="s">
        <v>36</v>
      </c>
      <c r="E92" s="285" t="s">
        <v>360</v>
      </c>
      <c r="F92" s="396" t="s">
        <v>324</v>
      </c>
      <c r="G92" s="396"/>
      <c r="H92" s="287" t="s">
        <v>51</v>
      </c>
      <c r="I92" s="288">
        <v>2.5026999999999999</v>
      </c>
      <c r="J92" s="288">
        <v>0</v>
      </c>
      <c r="K92" s="289">
        <v>0.31</v>
      </c>
      <c r="L92" s="284">
        <f t="shared" si="6"/>
        <v>0.78</v>
      </c>
    </row>
    <row r="93" spans="1:12" ht="15" customHeight="1" x14ac:dyDescent="0.2">
      <c r="B93" s="285" t="s">
        <v>323</v>
      </c>
      <c r="C93" s="286" t="s">
        <v>363</v>
      </c>
      <c r="D93" s="285" t="s">
        <v>36</v>
      </c>
      <c r="E93" s="285" t="s">
        <v>364</v>
      </c>
      <c r="F93" s="396" t="s">
        <v>329</v>
      </c>
      <c r="G93" s="396"/>
      <c r="H93" s="287" t="s">
        <v>61</v>
      </c>
      <c r="I93" s="288">
        <v>1.0978000000000001</v>
      </c>
      <c r="J93" s="288">
        <v>0</v>
      </c>
      <c r="K93" s="289">
        <v>3.44</v>
      </c>
      <c r="L93" s="284">
        <f t="shared" si="6"/>
        <v>3.78</v>
      </c>
    </row>
    <row r="94" spans="1:12" ht="15" customHeight="1" x14ac:dyDescent="0.2">
      <c r="B94" s="285" t="s">
        <v>323</v>
      </c>
      <c r="C94" s="286" t="s">
        <v>353</v>
      </c>
      <c r="D94" s="285" t="s">
        <v>36</v>
      </c>
      <c r="E94" s="285" t="s">
        <v>354</v>
      </c>
      <c r="F94" s="396" t="s">
        <v>324</v>
      </c>
      <c r="G94" s="396"/>
      <c r="H94" s="287" t="s">
        <v>37</v>
      </c>
      <c r="I94" s="288">
        <v>2.1059999999999999</v>
      </c>
      <c r="J94" s="288">
        <v>0</v>
      </c>
      <c r="K94" s="289">
        <v>19.87</v>
      </c>
      <c r="L94" s="284">
        <f t="shared" si="6"/>
        <v>41.85</v>
      </c>
    </row>
    <row r="95" spans="1:12" ht="15" customHeight="1" x14ac:dyDescent="0.2">
      <c r="B95" s="285" t="s">
        <v>323</v>
      </c>
      <c r="C95" s="286" t="s">
        <v>365</v>
      </c>
      <c r="D95" s="285" t="s">
        <v>36</v>
      </c>
      <c r="E95" s="285" t="s">
        <v>366</v>
      </c>
      <c r="F95" s="396" t="s">
        <v>324</v>
      </c>
      <c r="G95" s="396"/>
      <c r="H95" s="287" t="s">
        <v>40</v>
      </c>
      <c r="I95" s="288">
        <v>20.186800000000002</v>
      </c>
      <c r="J95" s="288">
        <v>0</v>
      </c>
      <c r="K95" s="289">
        <v>0.11</v>
      </c>
      <c r="L95" s="284">
        <f t="shared" si="6"/>
        <v>2.2200000000000002</v>
      </c>
    </row>
    <row r="96" spans="1:12" ht="15" customHeight="1" x14ac:dyDescent="0.2">
      <c r="B96" s="285" t="s">
        <v>323</v>
      </c>
      <c r="C96" s="286" t="s">
        <v>361</v>
      </c>
      <c r="D96" s="285" t="s">
        <v>36</v>
      </c>
      <c r="E96" s="285" t="s">
        <v>362</v>
      </c>
      <c r="F96" s="396" t="s">
        <v>324</v>
      </c>
      <c r="G96" s="396"/>
      <c r="H96" s="287" t="s">
        <v>51</v>
      </c>
      <c r="I96" s="288">
        <v>0.79249999999999998</v>
      </c>
      <c r="J96" s="288">
        <v>0</v>
      </c>
      <c r="K96" s="289">
        <v>2.75</v>
      </c>
      <c r="L96" s="284">
        <f t="shared" si="6"/>
        <v>2.1800000000000002</v>
      </c>
    </row>
    <row r="97" spans="1:12" ht="15" customHeight="1" x14ac:dyDescent="0.2">
      <c r="B97" s="285" t="s">
        <v>323</v>
      </c>
      <c r="C97" s="286" t="s">
        <v>351</v>
      </c>
      <c r="D97" s="285" t="s">
        <v>36</v>
      </c>
      <c r="E97" s="285" t="s">
        <v>352</v>
      </c>
      <c r="F97" s="396" t="s">
        <v>324</v>
      </c>
      <c r="G97" s="396"/>
      <c r="H97" s="287" t="s">
        <v>348</v>
      </c>
      <c r="I97" s="288">
        <v>2.9600000000000001E-2</v>
      </c>
      <c r="J97" s="288">
        <v>0</v>
      </c>
      <c r="K97" s="289">
        <v>52.15</v>
      </c>
      <c r="L97" s="284">
        <f t="shared" si="6"/>
        <v>1.54</v>
      </c>
    </row>
    <row r="98" spans="1:12" ht="15" customHeight="1" x14ac:dyDescent="0.2">
      <c r="B98" s="285" t="s">
        <v>323</v>
      </c>
      <c r="C98" s="286" t="s">
        <v>367</v>
      </c>
      <c r="D98" s="285" t="s">
        <v>36</v>
      </c>
      <c r="E98" s="285" t="s">
        <v>368</v>
      </c>
      <c r="F98" s="396" t="s">
        <v>324</v>
      </c>
      <c r="G98" s="396"/>
      <c r="H98" s="287" t="s">
        <v>40</v>
      </c>
      <c r="I98" s="288">
        <v>0.54410000000000003</v>
      </c>
      <c r="J98" s="288">
        <v>0</v>
      </c>
      <c r="K98" s="289">
        <v>0.27</v>
      </c>
      <c r="L98" s="284">
        <f t="shared" si="6"/>
        <v>0.15</v>
      </c>
    </row>
    <row r="99" spans="1:12" ht="15" customHeight="1" x14ac:dyDescent="0.2">
      <c r="B99" s="285" t="s">
        <v>323</v>
      </c>
      <c r="C99" s="286" t="s">
        <v>355</v>
      </c>
      <c r="D99" s="285" t="s">
        <v>36</v>
      </c>
      <c r="E99" s="285" t="s">
        <v>356</v>
      </c>
      <c r="F99" s="396" t="s">
        <v>324</v>
      </c>
      <c r="G99" s="396"/>
      <c r="H99" s="287" t="s">
        <v>51</v>
      </c>
      <c r="I99" s="288">
        <v>0.91169999999999995</v>
      </c>
      <c r="J99" s="288">
        <v>0</v>
      </c>
      <c r="K99" s="289">
        <v>6.04</v>
      </c>
      <c r="L99" s="284">
        <f t="shared" si="6"/>
        <v>5.51</v>
      </c>
    </row>
    <row r="100" spans="1:12" ht="15" customHeight="1" x14ac:dyDescent="0.2">
      <c r="B100" s="285" t="s">
        <v>323</v>
      </c>
      <c r="C100" s="286" t="s">
        <v>357</v>
      </c>
      <c r="D100" s="285" t="s">
        <v>36</v>
      </c>
      <c r="E100" s="285" t="s">
        <v>358</v>
      </c>
      <c r="F100" s="396" t="s">
        <v>324</v>
      </c>
      <c r="G100" s="396"/>
      <c r="H100" s="287" t="s">
        <v>51</v>
      </c>
      <c r="I100" s="288">
        <v>2.9138999999999999</v>
      </c>
      <c r="J100" s="288">
        <v>0</v>
      </c>
      <c r="K100" s="289">
        <v>6.85</v>
      </c>
      <c r="L100" s="284">
        <f t="shared" si="6"/>
        <v>19.96</v>
      </c>
    </row>
    <row r="101" spans="1:12" ht="15" customHeight="1" x14ac:dyDescent="0.2">
      <c r="B101" s="290"/>
      <c r="C101" s="290"/>
      <c r="D101" s="290"/>
      <c r="E101" s="290"/>
      <c r="F101" s="290"/>
      <c r="G101" s="290" t="s">
        <v>313</v>
      </c>
      <c r="H101" s="258"/>
      <c r="I101" s="290" t="s">
        <v>314</v>
      </c>
      <c r="J101" s="291">
        <v>0</v>
      </c>
      <c r="K101" s="290" t="s">
        <v>315</v>
      </c>
      <c r="L101" s="291"/>
    </row>
    <row r="102" spans="1:12" ht="15" customHeight="1" thickBot="1" x14ac:dyDescent="0.25">
      <c r="B102" s="290"/>
      <c r="C102" s="290"/>
      <c r="D102" s="290"/>
      <c r="E102" s="290"/>
      <c r="F102" s="290"/>
      <c r="G102" s="290" t="s">
        <v>316</v>
      </c>
      <c r="H102" s="258"/>
      <c r="I102" s="411"/>
      <c r="J102" s="411" t="s">
        <v>317</v>
      </c>
      <c r="K102" s="290"/>
      <c r="L102" s="291"/>
    </row>
    <row r="103" spans="1:12" ht="15" customHeight="1" thickTop="1" x14ac:dyDescent="0.2"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</row>
    <row r="104" spans="1:12" ht="15" customHeight="1" x14ac:dyDescent="0.2">
      <c r="B104" s="272" t="s">
        <v>445</v>
      </c>
      <c r="C104" s="273" t="s">
        <v>26</v>
      </c>
      <c r="D104" s="272" t="s">
        <v>27</v>
      </c>
      <c r="E104" s="272" t="s">
        <v>28</v>
      </c>
      <c r="F104" s="398" t="s">
        <v>303</v>
      </c>
      <c r="G104" s="398"/>
      <c r="H104" s="274" t="s">
        <v>29</v>
      </c>
      <c r="I104" s="273" t="s">
        <v>30</v>
      </c>
      <c r="J104" s="273" t="s">
        <v>923</v>
      </c>
      <c r="K104" s="273" t="s">
        <v>31</v>
      </c>
      <c r="L104" s="273" t="s">
        <v>33</v>
      </c>
    </row>
    <row r="105" spans="1:12" ht="15" customHeight="1" x14ac:dyDescent="0.2">
      <c r="B105" s="275" t="s">
        <v>304</v>
      </c>
      <c r="C105" s="276" t="s">
        <v>815</v>
      </c>
      <c r="D105" s="275" t="s">
        <v>94</v>
      </c>
      <c r="E105" s="275" t="s">
        <v>816</v>
      </c>
      <c r="F105" s="399" t="s">
        <v>325</v>
      </c>
      <c r="G105" s="399"/>
      <c r="H105" s="277" t="s">
        <v>37</v>
      </c>
      <c r="I105" s="278">
        <v>1</v>
      </c>
      <c r="J105" s="279"/>
      <c r="K105" s="279"/>
      <c r="L105" s="279">
        <f>SUM(L106:L117)</f>
        <v>180.67000000000002</v>
      </c>
    </row>
    <row r="106" spans="1:12" ht="15" customHeight="1" x14ac:dyDescent="0.2">
      <c r="B106" s="280" t="s">
        <v>305</v>
      </c>
      <c r="C106" s="281" t="s">
        <v>306</v>
      </c>
      <c r="D106" s="280" t="s">
        <v>36</v>
      </c>
      <c r="E106" s="280" t="s">
        <v>307</v>
      </c>
      <c r="F106" s="397" t="s">
        <v>308</v>
      </c>
      <c r="G106" s="397"/>
      <c r="H106" s="282" t="s">
        <v>309</v>
      </c>
      <c r="I106" s="283">
        <v>0.19500000000000001</v>
      </c>
      <c r="J106" s="283">
        <v>0</v>
      </c>
      <c r="K106" s="284">
        <v>29.77</v>
      </c>
      <c r="L106" s="284">
        <f>ROUND(I106*K106,2)</f>
        <v>5.81</v>
      </c>
    </row>
    <row r="107" spans="1:12" ht="15" customHeight="1" x14ac:dyDescent="0.2">
      <c r="A107" s="295" t="s">
        <v>1787</v>
      </c>
      <c r="B107" s="280" t="s">
        <v>305</v>
      </c>
      <c r="C107" s="281" t="s">
        <v>766</v>
      </c>
      <c r="D107" s="280" t="s">
        <v>140</v>
      </c>
      <c r="E107" s="280" t="s">
        <v>767</v>
      </c>
      <c r="F107" s="397" t="s">
        <v>769</v>
      </c>
      <c r="G107" s="397"/>
      <c r="H107" s="282" t="s">
        <v>37</v>
      </c>
      <c r="I107" s="283">
        <v>1.02</v>
      </c>
      <c r="J107" s="283">
        <v>0</v>
      </c>
      <c r="K107" s="284">
        <v>64.84</v>
      </c>
      <c r="L107" s="284">
        <f t="shared" ref="L107:L117" si="7">ROUND(I107*K107,2)</f>
        <v>66.14</v>
      </c>
    </row>
    <row r="108" spans="1:12" ht="15" customHeight="1" x14ac:dyDescent="0.2">
      <c r="B108" s="280" t="s">
        <v>305</v>
      </c>
      <c r="C108" s="281" t="s">
        <v>349</v>
      </c>
      <c r="D108" s="280" t="s">
        <v>36</v>
      </c>
      <c r="E108" s="280" t="s">
        <v>350</v>
      </c>
      <c r="F108" s="397" t="s">
        <v>308</v>
      </c>
      <c r="G108" s="397"/>
      <c r="H108" s="282" t="s">
        <v>309</v>
      </c>
      <c r="I108" s="283">
        <v>0.59499999999999997</v>
      </c>
      <c r="J108" s="283">
        <v>0</v>
      </c>
      <c r="K108" s="284">
        <v>29.21</v>
      </c>
      <c r="L108" s="284">
        <f t="shared" si="7"/>
        <v>17.38</v>
      </c>
    </row>
    <row r="109" spans="1:12" ht="15" customHeight="1" x14ac:dyDescent="0.2">
      <c r="B109" s="285" t="s">
        <v>323</v>
      </c>
      <c r="C109" s="286" t="s">
        <v>359</v>
      </c>
      <c r="D109" s="285" t="s">
        <v>36</v>
      </c>
      <c r="E109" s="285" t="s">
        <v>360</v>
      </c>
      <c r="F109" s="396" t="s">
        <v>324</v>
      </c>
      <c r="G109" s="396"/>
      <c r="H109" s="287" t="s">
        <v>51</v>
      </c>
      <c r="I109" s="288">
        <v>2.5026999999999999</v>
      </c>
      <c r="J109" s="288">
        <v>0</v>
      </c>
      <c r="K109" s="289">
        <v>0.31</v>
      </c>
      <c r="L109" s="284">
        <f t="shared" si="7"/>
        <v>0.78</v>
      </c>
    </row>
    <row r="110" spans="1:12" ht="15" customHeight="1" x14ac:dyDescent="0.2">
      <c r="B110" s="285" t="s">
        <v>323</v>
      </c>
      <c r="C110" s="286" t="s">
        <v>367</v>
      </c>
      <c r="D110" s="285" t="s">
        <v>36</v>
      </c>
      <c r="E110" s="285" t="s">
        <v>368</v>
      </c>
      <c r="F110" s="396" t="s">
        <v>324</v>
      </c>
      <c r="G110" s="396"/>
      <c r="H110" s="287" t="s">
        <v>40</v>
      </c>
      <c r="I110" s="288">
        <v>0.54410000000000003</v>
      </c>
      <c r="J110" s="288">
        <v>0</v>
      </c>
      <c r="K110" s="289">
        <v>0.27</v>
      </c>
      <c r="L110" s="284">
        <f t="shared" si="7"/>
        <v>0.15</v>
      </c>
    </row>
    <row r="111" spans="1:12" ht="15" customHeight="1" x14ac:dyDescent="0.2">
      <c r="B111" s="285" t="s">
        <v>323</v>
      </c>
      <c r="C111" s="286" t="s">
        <v>351</v>
      </c>
      <c r="D111" s="285" t="s">
        <v>36</v>
      </c>
      <c r="E111" s="285" t="s">
        <v>352</v>
      </c>
      <c r="F111" s="396" t="s">
        <v>324</v>
      </c>
      <c r="G111" s="396"/>
      <c r="H111" s="287" t="s">
        <v>348</v>
      </c>
      <c r="I111" s="288">
        <v>2.9600000000000001E-2</v>
      </c>
      <c r="J111" s="288">
        <v>0</v>
      </c>
      <c r="K111" s="289">
        <v>52.15</v>
      </c>
      <c r="L111" s="284">
        <f t="shared" si="7"/>
        <v>1.54</v>
      </c>
    </row>
    <row r="112" spans="1:12" ht="15" customHeight="1" x14ac:dyDescent="0.2">
      <c r="B112" s="285" t="s">
        <v>323</v>
      </c>
      <c r="C112" s="286" t="s">
        <v>355</v>
      </c>
      <c r="D112" s="285" t="s">
        <v>36</v>
      </c>
      <c r="E112" s="285" t="s">
        <v>356</v>
      </c>
      <c r="F112" s="396" t="s">
        <v>324</v>
      </c>
      <c r="G112" s="396"/>
      <c r="H112" s="287" t="s">
        <v>51</v>
      </c>
      <c r="I112" s="288">
        <v>0.91169999999999995</v>
      </c>
      <c r="J112" s="288">
        <v>0</v>
      </c>
      <c r="K112" s="289">
        <v>6.04</v>
      </c>
      <c r="L112" s="284">
        <f t="shared" si="7"/>
        <v>5.51</v>
      </c>
    </row>
    <row r="113" spans="2:12" ht="15" customHeight="1" x14ac:dyDescent="0.2">
      <c r="B113" s="285" t="s">
        <v>323</v>
      </c>
      <c r="C113" s="286" t="s">
        <v>357</v>
      </c>
      <c r="D113" s="285" t="s">
        <v>36</v>
      </c>
      <c r="E113" s="285" t="s">
        <v>358</v>
      </c>
      <c r="F113" s="396" t="s">
        <v>324</v>
      </c>
      <c r="G113" s="396"/>
      <c r="H113" s="287" t="s">
        <v>51</v>
      </c>
      <c r="I113" s="288">
        <v>2.9138999999999999</v>
      </c>
      <c r="J113" s="288">
        <v>0</v>
      </c>
      <c r="K113" s="289">
        <v>6.85</v>
      </c>
      <c r="L113" s="284">
        <f t="shared" si="7"/>
        <v>19.96</v>
      </c>
    </row>
    <row r="114" spans="2:12" ht="15" customHeight="1" x14ac:dyDescent="0.2">
      <c r="B114" s="285" t="s">
        <v>323</v>
      </c>
      <c r="C114" s="286" t="s">
        <v>365</v>
      </c>
      <c r="D114" s="285" t="s">
        <v>36</v>
      </c>
      <c r="E114" s="285" t="s">
        <v>366</v>
      </c>
      <c r="F114" s="396" t="s">
        <v>324</v>
      </c>
      <c r="G114" s="396"/>
      <c r="H114" s="287" t="s">
        <v>40</v>
      </c>
      <c r="I114" s="288">
        <v>20.186800000000002</v>
      </c>
      <c r="J114" s="288">
        <v>0</v>
      </c>
      <c r="K114" s="289">
        <v>0.11</v>
      </c>
      <c r="L114" s="284">
        <f t="shared" si="7"/>
        <v>2.2200000000000002</v>
      </c>
    </row>
    <row r="115" spans="2:12" ht="15" customHeight="1" x14ac:dyDescent="0.2">
      <c r="B115" s="285" t="s">
        <v>323</v>
      </c>
      <c r="C115" s="286" t="s">
        <v>361</v>
      </c>
      <c r="D115" s="285" t="s">
        <v>36</v>
      </c>
      <c r="E115" s="285" t="s">
        <v>362</v>
      </c>
      <c r="F115" s="396" t="s">
        <v>324</v>
      </c>
      <c r="G115" s="396"/>
      <c r="H115" s="287" t="s">
        <v>51</v>
      </c>
      <c r="I115" s="288">
        <v>0.79249999999999998</v>
      </c>
      <c r="J115" s="288">
        <v>0</v>
      </c>
      <c r="K115" s="289">
        <v>2.75</v>
      </c>
      <c r="L115" s="284">
        <f t="shared" si="7"/>
        <v>2.1800000000000002</v>
      </c>
    </row>
    <row r="116" spans="2:12" ht="15" customHeight="1" x14ac:dyDescent="0.2">
      <c r="B116" s="285" t="s">
        <v>323</v>
      </c>
      <c r="C116" s="286" t="s">
        <v>775</v>
      </c>
      <c r="D116" s="285" t="s">
        <v>36</v>
      </c>
      <c r="E116" s="285" t="s">
        <v>776</v>
      </c>
      <c r="F116" s="396" t="s">
        <v>324</v>
      </c>
      <c r="G116" s="396"/>
      <c r="H116" s="287" t="s">
        <v>37</v>
      </c>
      <c r="I116" s="288">
        <v>2.1059999999999999</v>
      </c>
      <c r="J116" s="288">
        <v>0</v>
      </c>
      <c r="K116" s="289">
        <v>26.22</v>
      </c>
      <c r="L116" s="284">
        <f t="shared" si="7"/>
        <v>55.22</v>
      </c>
    </row>
    <row r="117" spans="2:12" ht="15" customHeight="1" x14ac:dyDescent="0.2">
      <c r="B117" s="285" t="s">
        <v>323</v>
      </c>
      <c r="C117" s="286" t="s">
        <v>363</v>
      </c>
      <c r="D117" s="285" t="s">
        <v>36</v>
      </c>
      <c r="E117" s="285" t="s">
        <v>364</v>
      </c>
      <c r="F117" s="396" t="s">
        <v>329</v>
      </c>
      <c r="G117" s="396"/>
      <c r="H117" s="287" t="s">
        <v>61</v>
      </c>
      <c r="I117" s="288">
        <v>1.0978000000000001</v>
      </c>
      <c r="J117" s="288">
        <v>0</v>
      </c>
      <c r="K117" s="289">
        <v>3.44</v>
      </c>
      <c r="L117" s="284">
        <f t="shared" si="7"/>
        <v>3.78</v>
      </c>
    </row>
    <row r="118" spans="2:12" ht="15" customHeight="1" x14ac:dyDescent="0.2">
      <c r="B118" s="290"/>
      <c r="C118" s="290"/>
      <c r="D118" s="290"/>
      <c r="E118" s="290"/>
      <c r="F118" s="290"/>
      <c r="G118" s="290" t="s">
        <v>313</v>
      </c>
      <c r="H118" s="258"/>
      <c r="I118" s="290" t="s">
        <v>314</v>
      </c>
      <c r="J118" s="291">
        <v>0</v>
      </c>
      <c r="K118" s="290" t="s">
        <v>315</v>
      </c>
      <c r="L118" s="291"/>
    </row>
    <row r="119" spans="2:12" ht="15" customHeight="1" thickBot="1" x14ac:dyDescent="0.25">
      <c r="B119" s="290"/>
      <c r="C119" s="290"/>
      <c r="D119" s="290"/>
      <c r="E119" s="290"/>
      <c r="F119" s="290"/>
      <c r="G119" s="290" t="s">
        <v>316</v>
      </c>
      <c r="H119" s="258"/>
      <c r="I119" s="411"/>
      <c r="J119" s="411" t="s">
        <v>317</v>
      </c>
      <c r="K119" s="290"/>
      <c r="L119" s="291"/>
    </row>
    <row r="120" spans="2:12" ht="15" customHeight="1" thickTop="1" x14ac:dyDescent="0.2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</row>
    <row r="121" spans="2:12" ht="15" customHeight="1" x14ac:dyDescent="0.2">
      <c r="B121" s="272" t="s">
        <v>1106</v>
      </c>
      <c r="C121" s="273" t="s">
        <v>26</v>
      </c>
      <c r="D121" s="272" t="s">
        <v>27</v>
      </c>
      <c r="E121" s="272" t="s">
        <v>28</v>
      </c>
      <c r="F121" s="398" t="s">
        <v>303</v>
      </c>
      <c r="G121" s="398"/>
      <c r="H121" s="274" t="s">
        <v>29</v>
      </c>
      <c r="I121" s="273" t="s">
        <v>30</v>
      </c>
      <c r="J121" s="273" t="s">
        <v>923</v>
      </c>
      <c r="K121" s="273" t="s">
        <v>31</v>
      </c>
      <c r="L121" s="273" t="s">
        <v>33</v>
      </c>
    </row>
    <row r="122" spans="2:12" ht="15" customHeight="1" x14ac:dyDescent="0.2">
      <c r="B122" s="275" t="s">
        <v>304</v>
      </c>
      <c r="C122" s="276" t="s">
        <v>1254</v>
      </c>
      <c r="D122" s="275" t="s">
        <v>94</v>
      </c>
      <c r="E122" s="275" t="s">
        <v>1282</v>
      </c>
      <c r="F122" s="399" t="s">
        <v>322</v>
      </c>
      <c r="G122" s="399"/>
      <c r="H122" s="277" t="s">
        <v>37</v>
      </c>
      <c r="I122" s="278">
        <v>1</v>
      </c>
      <c r="J122" s="279"/>
      <c r="K122" s="279"/>
      <c r="L122" s="279">
        <f>L123</f>
        <v>746.26</v>
      </c>
    </row>
    <row r="123" spans="2:12" ht="15" customHeight="1" x14ac:dyDescent="0.2">
      <c r="B123" s="280" t="s">
        <v>305</v>
      </c>
      <c r="C123" s="281" t="s">
        <v>1364</v>
      </c>
      <c r="D123" s="280" t="s">
        <v>47</v>
      </c>
      <c r="E123" s="280" t="s">
        <v>1365</v>
      </c>
      <c r="F123" s="397" t="s">
        <v>376</v>
      </c>
      <c r="G123" s="397"/>
      <c r="H123" s="282" t="s">
        <v>40</v>
      </c>
      <c r="I123" s="283">
        <v>0.68027199999999999</v>
      </c>
      <c r="J123" s="283">
        <v>0</v>
      </c>
      <c r="K123" s="284">
        <v>1097</v>
      </c>
      <c r="L123" s="284">
        <f>ROUND(I123*K123,2)</f>
        <v>746.26</v>
      </c>
    </row>
    <row r="124" spans="2:12" ht="15" customHeight="1" x14ac:dyDescent="0.2">
      <c r="B124" s="290"/>
      <c r="C124" s="290"/>
      <c r="D124" s="290"/>
      <c r="E124" s="290"/>
      <c r="F124" s="290"/>
      <c r="G124" s="290" t="s">
        <v>313</v>
      </c>
      <c r="H124" s="258"/>
      <c r="I124" s="290" t="s">
        <v>314</v>
      </c>
      <c r="J124" s="291">
        <v>0</v>
      </c>
      <c r="K124" s="290" t="s">
        <v>315</v>
      </c>
      <c r="L124" s="291"/>
    </row>
    <row r="125" spans="2:12" ht="15" customHeight="1" thickBot="1" x14ac:dyDescent="0.25">
      <c r="B125" s="290"/>
      <c r="C125" s="290"/>
      <c r="D125" s="290"/>
      <c r="E125" s="290"/>
      <c r="F125" s="290"/>
      <c r="G125" s="290" t="s">
        <v>316</v>
      </c>
      <c r="H125" s="258"/>
      <c r="I125" s="411"/>
      <c r="J125" s="411" t="s">
        <v>317</v>
      </c>
      <c r="K125" s="290"/>
      <c r="L125" s="291"/>
    </row>
    <row r="126" spans="2:12" ht="15" customHeight="1" thickTop="1" x14ac:dyDescent="0.2"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</row>
    <row r="127" spans="2:12" ht="15" customHeight="1" x14ac:dyDescent="0.2">
      <c r="B127" s="272" t="s">
        <v>860</v>
      </c>
      <c r="C127" s="273" t="s">
        <v>26</v>
      </c>
      <c r="D127" s="272" t="s">
        <v>27</v>
      </c>
      <c r="E127" s="272" t="s">
        <v>28</v>
      </c>
      <c r="F127" s="398" t="s">
        <v>303</v>
      </c>
      <c r="G127" s="398"/>
      <c r="H127" s="274" t="s">
        <v>29</v>
      </c>
      <c r="I127" s="273" t="s">
        <v>30</v>
      </c>
      <c r="J127" s="273" t="s">
        <v>923</v>
      </c>
      <c r="K127" s="273" t="s">
        <v>31</v>
      </c>
      <c r="L127" s="273" t="s">
        <v>33</v>
      </c>
    </row>
    <row r="128" spans="2:12" ht="15" customHeight="1" x14ac:dyDescent="0.2">
      <c r="B128" s="275" t="s">
        <v>304</v>
      </c>
      <c r="C128" s="276" t="s">
        <v>495</v>
      </c>
      <c r="D128" s="275" t="s">
        <v>94</v>
      </c>
      <c r="E128" s="275" t="s">
        <v>496</v>
      </c>
      <c r="F128" s="399">
        <v>53</v>
      </c>
      <c r="G128" s="399"/>
      <c r="H128" s="277" t="s">
        <v>40</v>
      </c>
      <c r="I128" s="278">
        <v>1</v>
      </c>
      <c r="J128" s="279"/>
      <c r="K128" s="279"/>
      <c r="L128" s="279">
        <f>SUM(L129:L134)</f>
        <v>129.73999999999998</v>
      </c>
    </row>
    <row r="129" spans="2:12" ht="15" customHeight="1" x14ac:dyDescent="0.2">
      <c r="B129" s="280" t="s">
        <v>305</v>
      </c>
      <c r="C129" s="281" t="s">
        <v>332</v>
      </c>
      <c r="D129" s="280" t="s">
        <v>36</v>
      </c>
      <c r="E129" s="280" t="s">
        <v>333</v>
      </c>
      <c r="F129" s="397" t="s">
        <v>308</v>
      </c>
      <c r="G129" s="397"/>
      <c r="H129" s="282" t="s">
        <v>309</v>
      </c>
      <c r="I129" s="283">
        <v>0.86399999999999999</v>
      </c>
      <c r="J129" s="283">
        <v>0</v>
      </c>
      <c r="K129" s="284">
        <v>31.51</v>
      </c>
      <c r="L129" s="284">
        <f>ROUND(I129*K129,2)</f>
        <v>27.22</v>
      </c>
    </row>
    <row r="130" spans="2:12" ht="15" customHeight="1" x14ac:dyDescent="0.2">
      <c r="B130" s="280" t="s">
        <v>305</v>
      </c>
      <c r="C130" s="281" t="s">
        <v>334</v>
      </c>
      <c r="D130" s="280" t="s">
        <v>36</v>
      </c>
      <c r="E130" s="280" t="s">
        <v>335</v>
      </c>
      <c r="F130" s="397" t="s">
        <v>308</v>
      </c>
      <c r="G130" s="397"/>
      <c r="H130" s="282" t="s">
        <v>309</v>
      </c>
      <c r="I130" s="283">
        <v>0.86399999999999999</v>
      </c>
      <c r="J130" s="283">
        <v>0</v>
      </c>
      <c r="K130" s="284">
        <v>38.11</v>
      </c>
      <c r="L130" s="284">
        <f t="shared" ref="L130:L134" si="8">ROUND(I130*K130,2)</f>
        <v>32.93</v>
      </c>
    </row>
    <row r="131" spans="2:12" ht="15" customHeight="1" x14ac:dyDescent="0.2">
      <c r="B131" s="285" t="s">
        <v>323</v>
      </c>
      <c r="C131" s="286">
        <v>20083</v>
      </c>
      <c r="D131" s="285" t="s">
        <v>36</v>
      </c>
      <c r="E131" s="285" t="s">
        <v>1518</v>
      </c>
      <c r="F131" s="396" t="s">
        <v>324</v>
      </c>
      <c r="G131" s="396"/>
      <c r="H131" s="287" t="s">
        <v>40</v>
      </c>
      <c r="I131" s="288">
        <v>0.2</v>
      </c>
      <c r="J131" s="288">
        <v>0</v>
      </c>
      <c r="K131" s="289">
        <v>65.290000000000006</v>
      </c>
      <c r="L131" s="284">
        <f t="shared" si="8"/>
        <v>13.06</v>
      </c>
    </row>
    <row r="132" spans="2:12" ht="15" customHeight="1" x14ac:dyDescent="0.2">
      <c r="B132" s="285" t="s">
        <v>323</v>
      </c>
      <c r="C132" s="286" t="s">
        <v>651</v>
      </c>
      <c r="D132" s="285" t="s">
        <v>36</v>
      </c>
      <c r="E132" s="285" t="s">
        <v>652</v>
      </c>
      <c r="F132" s="396" t="s">
        <v>324</v>
      </c>
      <c r="G132" s="396"/>
      <c r="H132" s="287" t="s">
        <v>40</v>
      </c>
      <c r="I132" s="288">
        <v>1</v>
      </c>
      <c r="J132" s="288">
        <v>0</v>
      </c>
      <c r="K132" s="289">
        <v>45.99</v>
      </c>
      <c r="L132" s="284">
        <f t="shared" si="8"/>
        <v>45.99</v>
      </c>
    </row>
    <row r="133" spans="2:12" ht="15" customHeight="1" x14ac:dyDescent="0.2">
      <c r="B133" s="285" t="s">
        <v>323</v>
      </c>
      <c r="C133" s="286" t="s">
        <v>681</v>
      </c>
      <c r="D133" s="285" t="s">
        <v>36</v>
      </c>
      <c r="E133" s="285" t="s">
        <v>682</v>
      </c>
      <c r="F133" s="396" t="s">
        <v>324</v>
      </c>
      <c r="G133" s="396"/>
      <c r="H133" s="287" t="s">
        <v>40</v>
      </c>
      <c r="I133" s="288">
        <v>1</v>
      </c>
      <c r="J133" s="288">
        <v>0</v>
      </c>
      <c r="K133" s="289">
        <v>9.7899999999999991</v>
      </c>
      <c r="L133" s="284">
        <f t="shared" si="8"/>
        <v>9.7899999999999991</v>
      </c>
    </row>
    <row r="134" spans="2:12" ht="15" customHeight="1" x14ac:dyDescent="0.2">
      <c r="B134" s="285" t="s">
        <v>323</v>
      </c>
      <c r="C134" s="286">
        <v>119</v>
      </c>
      <c r="D134" s="285" t="s">
        <v>36</v>
      </c>
      <c r="E134" s="285" t="s">
        <v>650</v>
      </c>
      <c r="F134" s="396" t="s">
        <v>324</v>
      </c>
      <c r="G134" s="396"/>
      <c r="H134" s="287" t="s">
        <v>40</v>
      </c>
      <c r="I134" s="288">
        <v>0.1</v>
      </c>
      <c r="J134" s="288">
        <v>0</v>
      </c>
      <c r="K134" s="289">
        <v>7.49</v>
      </c>
      <c r="L134" s="284">
        <f t="shared" si="8"/>
        <v>0.75</v>
      </c>
    </row>
    <row r="135" spans="2:12" ht="15" customHeight="1" x14ac:dyDescent="0.2">
      <c r="B135" s="290"/>
      <c r="C135" s="290"/>
      <c r="D135" s="290"/>
      <c r="E135" s="290"/>
      <c r="F135" s="290"/>
      <c r="G135" s="290" t="s">
        <v>313</v>
      </c>
      <c r="H135" s="258"/>
      <c r="I135" s="290" t="s">
        <v>314</v>
      </c>
      <c r="J135" s="291">
        <v>0</v>
      </c>
      <c r="K135" s="290" t="s">
        <v>315</v>
      </c>
      <c r="L135" s="291"/>
    </row>
    <row r="136" spans="2:12" ht="15" customHeight="1" thickBot="1" x14ac:dyDescent="0.25">
      <c r="B136" s="290"/>
      <c r="C136" s="290"/>
      <c r="D136" s="290"/>
      <c r="E136" s="290"/>
      <c r="F136" s="290"/>
      <c r="G136" s="290" t="s">
        <v>316</v>
      </c>
      <c r="H136" s="258"/>
      <c r="I136" s="411"/>
      <c r="J136" s="411" t="s">
        <v>317</v>
      </c>
      <c r="K136" s="290"/>
      <c r="L136" s="291"/>
    </row>
    <row r="137" spans="2:12" ht="15" customHeight="1" thickTop="1" x14ac:dyDescent="0.2"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</row>
    <row r="138" spans="2:12" ht="15" customHeight="1" x14ac:dyDescent="0.2">
      <c r="B138" s="272" t="s">
        <v>973</v>
      </c>
      <c r="C138" s="273" t="s">
        <v>26</v>
      </c>
      <c r="D138" s="272" t="s">
        <v>27</v>
      </c>
      <c r="E138" s="272" t="s">
        <v>28</v>
      </c>
      <c r="F138" s="398" t="s">
        <v>303</v>
      </c>
      <c r="G138" s="398"/>
      <c r="H138" s="274" t="s">
        <v>29</v>
      </c>
      <c r="I138" s="273" t="s">
        <v>30</v>
      </c>
      <c r="J138" s="273" t="s">
        <v>923</v>
      </c>
      <c r="K138" s="273" t="s">
        <v>31</v>
      </c>
      <c r="L138" s="273" t="s">
        <v>33</v>
      </c>
    </row>
    <row r="139" spans="2:12" ht="15" customHeight="1" x14ac:dyDescent="0.2">
      <c r="B139" s="275" t="s">
        <v>304</v>
      </c>
      <c r="C139" s="276" t="s">
        <v>748</v>
      </c>
      <c r="D139" s="275" t="s">
        <v>94</v>
      </c>
      <c r="E139" s="275" t="s">
        <v>749</v>
      </c>
      <c r="F139" s="399" t="s">
        <v>379</v>
      </c>
      <c r="G139" s="399"/>
      <c r="H139" s="277" t="s">
        <v>40</v>
      </c>
      <c r="I139" s="278">
        <v>1</v>
      </c>
      <c r="J139" s="279"/>
      <c r="K139" s="279"/>
      <c r="L139" s="279">
        <f>SUM(L140:L142)</f>
        <v>13926.84</v>
      </c>
    </row>
    <row r="140" spans="2:12" ht="15" customHeight="1" x14ac:dyDescent="0.2">
      <c r="B140" s="280" t="s">
        <v>305</v>
      </c>
      <c r="C140" s="281" t="s">
        <v>332</v>
      </c>
      <c r="D140" s="280" t="s">
        <v>36</v>
      </c>
      <c r="E140" s="280" t="s">
        <v>333</v>
      </c>
      <c r="F140" s="397" t="s">
        <v>308</v>
      </c>
      <c r="G140" s="397"/>
      <c r="H140" s="282" t="s">
        <v>309</v>
      </c>
      <c r="I140" s="283">
        <v>5.26</v>
      </c>
      <c r="J140" s="283">
        <v>0</v>
      </c>
      <c r="K140" s="284">
        <v>31.51</v>
      </c>
      <c r="L140" s="284">
        <f>ROUND(I140*K140,2)</f>
        <v>165.74</v>
      </c>
    </row>
    <row r="141" spans="2:12" ht="15" customHeight="1" x14ac:dyDescent="0.2">
      <c r="B141" s="280" t="s">
        <v>305</v>
      </c>
      <c r="C141" s="281" t="s">
        <v>334</v>
      </c>
      <c r="D141" s="280" t="s">
        <v>36</v>
      </c>
      <c r="E141" s="280" t="s">
        <v>335</v>
      </c>
      <c r="F141" s="397" t="s">
        <v>308</v>
      </c>
      <c r="G141" s="397"/>
      <c r="H141" s="282" t="s">
        <v>309</v>
      </c>
      <c r="I141" s="283">
        <v>3.5059999999999998</v>
      </c>
      <c r="J141" s="283">
        <v>0</v>
      </c>
      <c r="K141" s="284">
        <v>38.11</v>
      </c>
      <c r="L141" s="284">
        <f t="shared" ref="L141:L142" si="9">ROUND(I141*K141,2)</f>
        <v>133.61000000000001</v>
      </c>
    </row>
    <row r="142" spans="2:12" ht="15" customHeight="1" x14ac:dyDescent="0.2">
      <c r="B142" s="285" t="s">
        <v>323</v>
      </c>
      <c r="C142" s="286" t="s">
        <v>1519</v>
      </c>
      <c r="D142" s="285">
        <v>1</v>
      </c>
      <c r="E142" s="285" t="s">
        <v>749</v>
      </c>
      <c r="F142" s="396" t="s">
        <v>324</v>
      </c>
      <c r="G142" s="396"/>
      <c r="H142" s="287" t="s">
        <v>40</v>
      </c>
      <c r="I142" s="288">
        <v>1</v>
      </c>
      <c r="J142" s="288">
        <v>0</v>
      </c>
      <c r="K142" s="289">
        <v>13627.49</v>
      </c>
      <c r="L142" s="284">
        <f t="shared" si="9"/>
        <v>13627.49</v>
      </c>
    </row>
    <row r="143" spans="2:12" ht="15" customHeight="1" x14ac:dyDescent="0.2">
      <c r="B143" s="290"/>
      <c r="C143" s="290"/>
      <c r="D143" s="290"/>
      <c r="E143" s="290"/>
      <c r="F143" s="290"/>
      <c r="G143" s="290" t="s">
        <v>313</v>
      </c>
      <c r="H143" s="258"/>
      <c r="I143" s="290" t="s">
        <v>314</v>
      </c>
      <c r="J143" s="291">
        <v>0</v>
      </c>
      <c r="K143" s="290" t="s">
        <v>315</v>
      </c>
      <c r="L143" s="291"/>
    </row>
    <row r="144" spans="2:12" ht="15" customHeight="1" thickBot="1" x14ac:dyDescent="0.25">
      <c r="B144" s="290"/>
      <c r="C144" s="290"/>
      <c r="D144" s="290"/>
      <c r="E144" s="290"/>
      <c r="F144" s="290"/>
      <c r="G144" s="290" t="s">
        <v>316</v>
      </c>
      <c r="H144" s="258"/>
      <c r="I144" s="411"/>
      <c r="J144" s="411" t="s">
        <v>317</v>
      </c>
      <c r="K144" s="290"/>
      <c r="L144" s="291"/>
    </row>
    <row r="145" spans="2:12" ht="15" hidden="1" customHeight="1" thickTop="1" x14ac:dyDescent="0.2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</row>
    <row r="146" spans="2:12" ht="15" hidden="1" customHeight="1" x14ac:dyDescent="0.2">
      <c r="B146" s="272" t="s">
        <v>974</v>
      </c>
      <c r="C146" s="273" t="s">
        <v>26</v>
      </c>
      <c r="D146" s="272" t="s">
        <v>27</v>
      </c>
      <c r="E146" s="272" t="s">
        <v>28</v>
      </c>
      <c r="F146" s="398" t="s">
        <v>303</v>
      </c>
      <c r="G146" s="398"/>
      <c r="H146" s="274" t="s">
        <v>29</v>
      </c>
      <c r="I146" s="273" t="s">
        <v>30</v>
      </c>
      <c r="J146" s="273" t="s">
        <v>923</v>
      </c>
      <c r="K146" s="273" t="s">
        <v>31</v>
      </c>
      <c r="L146" s="273" t="s">
        <v>33</v>
      </c>
    </row>
    <row r="147" spans="2:12" ht="15" hidden="1" customHeight="1" x14ac:dyDescent="0.2">
      <c r="B147" s="275" t="s">
        <v>304</v>
      </c>
      <c r="C147" s="276" t="s">
        <v>1255</v>
      </c>
      <c r="D147" s="275" t="s">
        <v>94</v>
      </c>
      <c r="E147" s="275" t="s">
        <v>1289</v>
      </c>
      <c r="F147" s="399" t="s">
        <v>379</v>
      </c>
      <c r="G147" s="399"/>
      <c r="H147" s="277" t="s">
        <v>40</v>
      </c>
      <c r="I147" s="278">
        <v>1</v>
      </c>
      <c r="J147" s="279"/>
      <c r="K147" s="279"/>
      <c r="L147" s="279"/>
    </row>
    <row r="148" spans="2:12" ht="15" hidden="1" customHeight="1" x14ac:dyDescent="0.2">
      <c r="B148" s="280" t="s">
        <v>305</v>
      </c>
      <c r="C148" s="281" t="s">
        <v>334</v>
      </c>
      <c r="D148" s="280" t="s">
        <v>36</v>
      </c>
      <c r="E148" s="280" t="s">
        <v>335</v>
      </c>
      <c r="F148" s="397" t="s">
        <v>308</v>
      </c>
      <c r="G148" s="397"/>
      <c r="H148" s="282" t="s">
        <v>309</v>
      </c>
      <c r="I148" s="283">
        <v>1</v>
      </c>
      <c r="J148" s="283">
        <v>0</v>
      </c>
      <c r="K148" s="284"/>
      <c r="L148" s="284"/>
    </row>
    <row r="149" spans="2:12" ht="15" hidden="1" customHeight="1" x14ac:dyDescent="0.2">
      <c r="B149" s="280" t="s">
        <v>305</v>
      </c>
      <c r="C149" s="281" t="s">
        <v>332</v>
      </c>
      <c r="D149" s="280" t="s">
        <v>36</v>
      </c>
      <c r="E149" s="280" t="s">
        <v>333</v>
      </c>
      <c r="F149" s="397" t="s">
        <v>308</v>
      </c>
      <c r="G149" s="397"/>
      <c r="H149" s="282" t="s">
        <v>309</v>
      </c>
      <c r="I149" s="283">
        <v>2</v>
      </c>
      <c r="J149" s="283">
        <v>0</v>
      </c>
      <c r="K149" s="284"/>
      <c r="L149" s="284"/>
    </row>
    <row r="150" spans="2:12" ht="15" hidden="1" customHeight="1" x14ac:dyDescent="0.2">
      <c r="B150" s="285" t="s">
        <v>323</v>
      </c>
      <c r="C150" s="286" t="s">
        <v>1366</v>
      </c>
      <c r="D150" s="285" t="s">
        <v>94</v>
      </c>
      <c r="E150" s="285" t="s">
        <v>1367</v>
      </c>
      <c r="F150" s="396" t="s">
        <v>324</v>
      </c>
      <c r="G150" s="396"/>
      <c r="H150" s="287" t="s">
        <v>40</v>
      </c>
      <c r="I150" s="288">
        <v>1</v>
      </c>
      <c r="J150" s="288">
        <v>0</v>
      </c>
      <c r="K150" s="289"/>
      <c r="L150" s="289"/>
    </row>
    <row r="151" spans="2:12" ht="15" hidden="1" customHeight="1" x14ac:dyDescent="0.2">
      <c r="B151" s="290"/>
      <c r="C151" s="290"/>
      <c r="D151" s="290"/>
      <c r="E151" s="290"/>
      <c r="F151" s="290"/>
      <c r="G151" s="290" t="s">
        <v>313</v>
      </c>
      <c r="H151" s="258"/>
      <c r="I151" s="290" t="s">
        <v>314</v>
      </c>
      <c r="J151" s="291">
        <v>0</v>
      </c>
      <c r="K151" s="290" t="s">
        <v>315</v>
      </c>
      <c r="L151" s="291"/>
    </row>
    <row r="152" spans="2:12" ht="15" hidden="1" customHeight="1" thickBot="1" x14ac:dyDescent="0.25">
      <c r="B152" s="290"/>
      <c r="C152" s="290"/>
      <c r="D152" s="290"/>
      <c r="E152" s="290"/>
      <c r="F152" s="290"/>
      <c r="G152" s="290" t="s">
        <v>316</v>
      </c>
      <c r="H152" s="258"/>
      <c r="I152" s="411"/>
      <c r="J152" s="411" t="s">
        <v>317</v>
      </c>
      <c r="K152" s="290"/>
      <c r="L152" s="291"/>
    </row>
    <row r="153" spans="2:12" ht="15" customHeight="1" thickTop="1" x14ac:dyDescent="0.2"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</row>
    <row r="154" spans="2:12" ht="15" customHeight="1" x14ac:dyDescent="0.2">
      <c r="B154" s="272" t="s">
        <v>983</v>
      </c>
      <c r="C154" s="273" t="s">
        <v>26</v>
      </c>
      <c r="D154" s="272" t="s">
        <v>27</v>
      </c>
      <c r="E154" s="272" t="s">
        <v>28</v>
      </c>
      <c r="F154" s="398" t="s">
        <v>303</v>
      </c>
      <c r="G154" s="398"/>
      <c r="H154" s="274" t="s">
        <v>29</v>
      </c>
      <c r="I154" s="273" t="s">
        <v>30</v>
      </c>
      <c r="J154" s="273" t="s">
        <v>923</v>
      </c>
      <c r="K154" s="273" t="s">
        <v>31</v>
      </c>
      <c r="L154" s="273" t="s">
        <v>33</v>
      </c>
    </row>
    <row r="155" spans="2:12" ht="15" customHeight="1" x14ac:dyDescent="0.2">
      <c r="B155" s="275" t="s">
        <v>304</v>
      </c>
      <c r="C155" s="276" t="s">
        <v>1091</v>
      </c>
      <c r="D155" s="275" t="s">
        <v>94</v>
      </c>
      <c r="E155" s="275" t="s">
        <v>1120</v>
      </c>
      <c r="F155" s="399" t="s">
        <v>379</v>
      </c>
      <c r="G155" s="399"/>
      <c r="H155" s="277" t="s">
        <v>40</v>
      </c>
      <c r="I155" s="278">
        <v>1</v>
      </c>
      <c r="J155" s="279"/>
      <c r="K155" s="279"/>
      <c r="L155" s="279">
        <f>SUM(L156:L158)</f>
        <v>4652.4900000000007</v>
      </c>
    </row>
    <row r="156" spans="2:12" ht="15" customHeight="1" x14ac:dyDescent="0.2">
      <c r="B156" s="280" t="s">
        <v>305</v>
      </c>
      <c r="C156" s="281" t="s">
        <v>334</v>
      </c>
      <c r="D156" s="280" t="s">
        <v>36</v>
      </c>
      <c r="E156" s="280" t="s">
        <v>335</v>
      </c>
      <c r="F156" s="397" t="s">
        <v>308</v>
      </c>
      <c r="G156" s="397"/>
      <c r="H156" s="282" t="s">
        <v>309</v>
      </c>
      <c r="I156" s="283">
        <v>3.5059999999999998</v>
      </c>
      <c r="J156" s="283">
        <v>0</v>
      </c>
      <c r="K156" s="284">
        <v>38.11</v>
      </c>
      <c r="L156" s="284">
        <f>ROUND(I156*K156,2)</f>
        <v>133.61000000000001</v>
      </c>
    </row>
    <row r="157" spans="2:12" ht="15" customHeight="1" x14ac:dyDescent="0.2">
      <c r="B157" s="280" t="s">
        <v>305</v>
      </c>
      <c r="C157" s="281" t="s">
        <v>332</v>
      </c>
      <c r="D157" s="280" t="s">
        <v>36</v>
      </c>
      <c r="E157" s="280" t="s">
        <v>333</v>
      </c>
      <c r="F157" s="397" t="s">
        <v>308</v>
      </c>
      <c r="G157" s="397"/>
      <c r="H157" s="282" t="s">
        <v>309</v>
      </c>
      <c r="I157" s="283">
        <v>5.26</v>
      </c>
      <c r="J157" s="283">
        <v>0</v>
      </c>
      <c r="K157" s="284">
        <v>31.51</v>
      </c>
      <c r="L157" s="284">
        <f t="shared" ref="L157:L158" si="10">ROUND(I157*K157,2)</f>
        <v>165.74</v>
      </c>
    </row>
    <row r="158" spans="2:12" ht="15" customHeight="1" x14ac:dyDescent="0.2">
      <c r="B158" s="285" t="s">
        <v>323</v>
      </c>
      <c r="C158" s="286" t="s">
        <v>1519</v>
      </c>
      <c r="D158" s="285">
        <v>2</v>
      </c>
      <c r="E158" s="285" t="s">
        <v>1120</v>
      </c>
      <c r="F158" s="396" t="s">
        <v>324</v>
      </c>
      <c r="G158" s="396"/>
      <c r="H158" s="287" t="s">
        <v>40</v>
      </c>
      <c r="I158" s="288">
        <v>1</v>
      </c>
      <c r="J158" s="288">
        <v>0</v>
      </c>
      <c r="K158" s="289">
        <v>4353.1400000000003</v>
      </c>
      <c r="L158" s="284">
        <f t="shared" si="10"/>
        <v>4353.1400000000003</v>
      </c>
    </row>
    <row r="159" spans="2:12" ht="15" customHeight="1" x14ac:dyDescent="0.2">
      <c r="B159" s="290"/>
      <c r="C159" s="290"/>
      <c r="D159" s="290"/>
      <c r="E159" s="290"/>
      <c r="F159" s="290"/>
      <c r="G159" s="290" t="s">
        <v>313</v>
      </c>
      <c r="H159" s="258"/>
      <c r="I159" s="290" t="s">
        <v>314</v>
      </c>
      <c r="J159" s="291">
        <v>0</v>
      </c>
      <c r="K159" s="290" t="s">
        <v>315</v>
      </c>
      <c r="L159" s="291"/>
    </row>
    <row r="160" spans="2:12" ht="15" customHeight="1" thickBot="1" x14ac:dyDescent="0.25">
      <c r="B160" s="290"/>
      <c r="C160" s="290"/>
      <c r="D160" s="290"/>
      <c r="E160" s="290"/>
      <c r="F160" s="290"/>
      <c r="G160" s="290" t="s">
        <v>316</v>
      </c>
      <c r="H160" s="258"/>
      <c r="I160" s="411"/>
      <c r="J160" s="411" t="s">
        <v>317</v>
      </c>
      <c r="K160" s="290"/>
      <c r="L160" s="291"/>
    </row>
    <row r="161" spans="2:12" ht="15" customHeight="1" thickTop="1" x14ac:dyDescent="0.2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</row>
    <row r="162" spans="2:12" ht="15" customHeight="1" x14ac:dyDescent="0.2">
      <c r="B162" s="272" t="s">
        <v>1029</v>
      </c>
      <c r="C162" s="273" t="s">
        <v>26</v>
      </c>
      <c r="D162" s="272" t="s">
        <v>27</v>
      </c>
      <c r="E162" s="272" t="s">
        <v>28</v>
      </c>
      <c r="F162" s="398" t="s">
        <v>303</v>
      </c>
      <c r="G162" s="398"/>
      <c r="H162" s="274" t="s">
        <v>29</v>
      </c>
      <c r="I162" s="273" t="s">
        <v>30</v>
      </c>
      <c r="J162" s="273" t="s">
        <v>923</v>
      </c>
      <c r="K162" s="273" t="s">
        <v>31</v>
      </c>
      <c r="L162" s="273" t="s">
        <v>33</v>
      </c>
    </row>
    <row r="163" spans="2:12" ht="15" customHeight="1" x14ac:dyDescent="0.2">
      <c r="B163" s="275" t="s">
        <v>304</v>
      </c>
      <c r="C163" s="276" t="s">
        <v>1238</v>
      </c>
      <c r="D163" s="275" t="s">
        <v>94</v>
      </c>
      <c r="E163" s="275" t="s">
        <v>1239</v>
      </c>
      <c r="F163" s="399" t="s">
        <v>379</v>
      </c>
      <c r="G163" s="399"/>
      <c r="H163" s="277" t="s">
        <v>40</v>
      </c>
      <c r="I163" s="278">
        <v>1</v>
      </c>
      <c r="J163" s="279"/>
      <c r="K163" s="279"/>
      <c r="L163" s="279">
        <f>SUM(L164:L168)</f>
        <v>398.32</v>
      </c>
    </row>
    <row r="164" spans="2:12" ht="15" customHeight="1" x14ac:dyDescent="0.2">
      <c r="B164" s="280" t="s">
        <v>305</v>
      </c>
      <c r="C164" s="281" t="s">
        <v>334</v>
      </c>
      <c r="D164" s="280" t="s">
        <v>36</v>
      </c>
      <c r="E164" s="280" t="s">
        <v>335</v>
      </c>
      <c r="F164" s="397" t="s">
        <v>308</v>
      </c>
      <c r="G164" s="397"/>
      <c r="H164" s="282" t="s">
        <v>309</v>
      </c>
      <c r="I164" s="283">
        <v>0.7</v>
      </c>
      <c r="J164" s="283">
        <v>0</v>
      </c>
      <c r="K164" s="284">
        <v>38.11</v>
      </c>
      <c r="L164" s="284">
        <f>ROUND(I164*K164,2)</f>
        <v>26.68</v>
      </c>
    </row>
    <row r="165" spans="2:12" ht="15" customHeight="1" x14ac:dyDescent="0.2">
      <c r="B165" s="280" t="s">
        <v>305</v>
      </c>
      <c r="C165" s="281" t="s">
        <v>332</v>
      </c>
      <c r="D165" s="280" t="s">
        <v>36</v>
      </c>
      <c r="E165" s="280" t="s">
        <v>333</v>
      </c>
      <c r="F165" s="397" t="s">
        <v>308</v>
      </c>
      <c r="G165" s="397"/>
      <c r="H165" s="282" t="s">
        <v>309</v>
      </c>
      <c r="I165" s="283">
        <v>0.7</v>
      </c>
      <c r="J165" s="283">
        <v>0</v>
      </c>
      <c r="K165" s="284">
        <v>31.51</v>
      </c>
      <c r="L165" s="284">
        <f t="shared" ref="L165:L168" si="11">ROUND(I165*K165,2)</f>
        <v>22.06</v>
      </c>
    </row>
    <row r="166" spans="2:12" ht="15" customHeight="1" x14ac:dyDescent="0.2">
      <c r="B166" s="285" t="s">
        <v>323</v>
      </c>
      <c r="C166" s="286" t="s">
        <v>1248</v>
      </c>
      <c r="D166" s="285" t="s">
        <v>36</v>
      </c>
      <c r="E166" s="285" t="s">
        <v>1249</v>
      </c>
      <c r="F166" s="396" t="s">
        <v>324</v>
      </c>
      <c r="G166" s="396"/>
      <c r="H166" s="287" t="s">
        <v>40</v>
      </c>
      <c r="I166" s="288">
        <v>1</v>
      </c>
      <c r="J166" s="288">
        <v>0</v>
      </c>
      <c r="K166" s="289">
        <v>320.02</v>
      </c>
      <c r="L166" s="284">
        <f t="shared" si="11"/>
        <v>320.02</v>
      </c>
    </row>
    <row r="167" spans="2:12" ht="15" customHeight="1" x14ac:dyDescent="0.2">
      <c r="B167" s="285" t="s">
        <v>323</v>
      </c>
      <c r="C167" s="286" t="s">
        <v>653</v>
      </c>
      <c r="D167" s="285" t="s">
        <v>36</v>
      </c>
      <c r="E167" s="285" t="s">
        <v>654</v>
      </c>
      <c r="F167" s="396" t="s">
        <v>324</v>
      </c>
      <c r="G167" s="396"/>
      <c r="H167" s="287" t="s">
        <v>40</v>
      </c>
      <c r="I167" s="288">
        <v>2</v>
      </c>
      <c r="J167" s="288">
        <v>0</v>
      </c>
      <c r="K167" s="289">
        <v>13.74</v>
      </c>
      <c r="L167" s="284">
        <f t="shared" si="11"/>
        <v>27.48</v>
      </c>
    </row>
    <row r="168" spans="2:12" ht="15" customHeight="1" x14ac:dyDescent="0.2">
      <c r="B168" s="285" t="s">
        <v>323</v>
      </c>
      <c r="C168" s="286" t="s">
        <v>371</v>
      </c>
      <c r="D168" s="285" t="s">
        <v>36</v>
      </c>
      <c r="E168" s="285" t="s">
        <v>372</v>
      </c>
      <c r="F168" s="396" t="s">
        <v>324</v>
      </c>
      <c r="G168" s="396"/>
      <c r="H168" s="287" t="s">
        <v>40</v>
      </c>
      <c r="I168" s="288">
        <v>8.7499999999999994E-2</v>
      </c>
      <c r="J168" s="288">
        <v>0</v>
      </c>
      <c r="K168" s="289">
        <v>23.78</v>
      </c>
      <c r="L168" s="284">
        <f t="shared" si="11"/>
        <v>2.08</v>
      </c>
    </row>
    <row r="169" spans="2:12" ht="15" customHeight="1" x14ac:dyDescent="0.2">
      <c r="B169" s="290"/>
      <c r="C169" s="290"/>
      <c r="D169" s="290"/>
      <c r="E169" s="290"/>
      <c r="F169" s="290"/>
      <c r="G169" s="290" t="s">
        <v>313</v>
      </c>
      <c r="H169" s="258"/>
      <c r="I169" s="290" t="s">
        <v>314</v>
      </c>
      <c r="J169" s="291">
        <v>0</v>
      </c>
      <c r="K169" s="290" t="s">
        <v>315</v>
      </c>
      <c r="L169" s="291"/>
    </row>
    <row r="170" spans="2:12" ht="15" customHeight="1" thickBot="1" x14ac:dyDescent="0.25">
      <c r="B170" s="290"/>
      <c r="C170" s="290"/>
      <c r="D170" s="290"/>
      <c r="E170" s="290"/>
      <c r="F170" s="290"/>
      <c r="G170" s="290" t="s">
        <v>316</v>
      </c>
      <c r="H170" s="258"/>
      <c r="I170" s="411"/>
      <c r="J170" s="411" t="s">
        <v>317</v>
      </c>
      <c r="K170" s="290"/>
      <c r="L170" s="291"/>
    </row>
    <row r="171" spans="2:12" ht="15" customHeight="1" thickTop="1" x14ac:dyDescent="0.2"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</row>
    <row r="172" spans="2:12" ht="15" customHeight="1" x14ac:dyDescent="0.2">
      <c r="B172" s="272" t="s">
        <v>863</v>
      </c>
      <c r="C172" s="273" t="s">
        <v>26</v>
      </c>
      <c r="D172" s="272" t="s">
        <v>27</v>
      </c>
      <c r="E172" s="272" t="s">
        <v>28</v>
      </c>
      <c r="F172" s="398" t="s">
        <v>303</v>
      </c>
      <c r="G172" s="398"/>
      <c r="H172" s="274" t="s">
        <v>29</v>
      </c>
      <c r="I172" s="273" t="s">
        <v>30</v>
      </c>
      <c r="J172" s="273" t="s">
        <v>923</v>
      </c>
      <c r="K172" s="273" t="s">
        <v>31</v>
      </c>
      <c r="L172" s="273" t="s">
        <v>33</v>
      </c>
    </row>
    <row r="173" spans="2:12" ht="15" customHeight="1" x14ac:dyDescent="0.2">
      <c r="B173" s="275" t="s">
        <v>304</v>
      </c>
      <c r="C173" s="276" t="s">
        <v>1261</v>
      </c>
      <c r="D173" s="275" t="s">
        <v>94</v>
      </c>
      <c r="E173" s="275" t="s">
        <v>1313</v>
      </c>
      <c r="F173" s="399" t="s">
        <v>319</v>
      </c>
      <c r="G173" s="399"/>
      <c r="H173" s="277" t="s">
        <v>40</v>
      </c>
      <c r="I173" s="278">
        <v>1</v>
      </c>
      <c r="J173" s="279"/>
      <c r="K173" s="279"/>
      <c r="L173" s="279">
        <f>SUM(L174:L176)</f>
        <v>87.97999999999999</v>
      </c>
    </row>
    <row r="174" spans="2:12" ht="15" customHeight="1" x14ac:dyDescent="0.2">
      <c r="B174" s="280" t="s">
        <v>305</v>
      </c>
      <c r="C174" s="281" t="s">
        <v>338</v>
      </c>
      <c r="D174" s="280" t="s">
        <v>36</v>
      </c>
      <c r="E174" s="280" t="s">
        <v>339</v>
      </c>
      <c r="F174" s="397" t="s">
        <v>308</v>
      </c>
      <c r="G174" s="397"/>
      <c r="H174" s="282" t="s">
        <v>309</v>
      </c>
      <c r="I174" s="283">
        <v>0.36499999999999999</v>
      </c>
      <c r="J174" s="283">
        <v>0</v>
      </c>
      <c r="K174" s="284">
        <v>43.58</v>
      </c>
      <c r="L174" s="284">
        <f>ROUND(I174*K174,2)</f>
        <v>15.91</v>
      </c>
    </row>
    <row r="175" spans="2:12" ht="15" customHeight="1" x14ac:dyDescent="0.2">
      <c r="B175" s="280" t="s">
        <v>305</v>
      </c>
      <c r="C175" s="281" t="s">
        <v>336</v>
      </c>
      <c r="D175" s="280" t="s">
        <v>36</v>
      </c>
      <c r="E175" s="280" t="s">
        <v>337</v>
      </c>
      <c r="F175" s="397" t="s">
        <v>308</v>
      </c>
      <c r="G175" s="397"/>
      <c r="H175" s="282" t="s">
        <v>309</v>
      </c>
      <c r="I175" s="283">
        <v>0.36499999999999999</v>
      </c>
      <c r="J175" s="283">
        <v>0</v>
      </c>
      <c r="K175" s="284">
        <v>32.630000000000003</v>
      </c>
      <c r="L175" s="284">
        <f t="shared" ref="L175:L176" si="12">ROUND(I175*K175,2)</f>
        <v>11.91</v>
      </c>
    </row>
    <row r="176" spans="2:12" ht="15" customHeight="1" x14ac:dyDescent="0.2">
      <c r="B176" s="285" t="s">
        <v>323</v>
      </c>
      <c r="C176" s="286" t="s">
        <v>1368</v>
      </c>
      <c r="D176" s="285" t="s">
        <v>94</v>
      </c>
      <c r="E176" s="285" t="s">
        <v>1369</v>
      </c>
      <c r="F176" s="396" t="s">
        <v>324</v>
      </c>
      <c r="G176" s="396"/>
      <c r="H176" s="287" t="s">
        <v>40</v>
      </c>
      <c r="I176" s="288">
        <v>1</v>
      </c>
      <c r="J176" s="288">
        <v>0</v>
      </c>
      <c r="K176" s="289">
        <v>60.16</v>
      </c>
      <c r="L176" s="284">
        <f t="shared" si="12"/>
        <v>60.16</v>
      </c>
    </row>
    <row r="177" spans="2:12" ht="15" customHeight="1" x14ac:dyDescent="0.2">
      <c r="B177" s="290"/>
      <c r="C177" s="290"/>
      <c r="D177" s="290"/>
      <c r="E177" s="290"/>
      <c r="F177" s="290"/>
      <c r="G177" s="290" t="s">
        <v>313</v>
      </c>
      <c r="H177" s="258"/>
      <c r="I177" s="290" t="s">
        <v>314</v>
      </c>
      <c r="J177" s="291">
        <v>0</v>
      </c>
      <c r="K177" s="290" t="s">
        <v>315</v>
      </c>
      <c r="L177" s="291"/>
    </row>
    <row r="178" spans="2:12" ht="15" customHeight="1" thickBot="1" x14ac:dyDescent="0.25">
      <c r="B178" s="290"/>
      <c r="C178" s="290"/>
      <c r="D178" s="290"/>
      <c r="E178" s="290"/>
      <c r="F178" s="290"/>
      <c r="G178" s="290" t="s">
        <v>316</v>
      </c>
      <c r="H178" s="258"/>
      <c r="I178" s="411"/>
      <c r="J178" s="411" t="s">
        <v>317</v>
      </c>
      <c r="K178" s="290"/>
      <c r="L178" s="291"/>
    </row>
    <row r="179" spans="2:12" ht="15" customHeight="1" thickTop="1" x14ac:dyDescent="0.2"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</row>
    <row r="180" spans="2:12" ht="15" customHeight="1" x14ac:dyDescent="0.2">
      <c r="B180" s="272" t="s">
        <v>1465</v>
      </c>
      <c r="C180" s="273" t="s">
        <v>26</v>
      </c>
      <c r="D180" s="272" t="s">
        <v>27</v>
      </c>
      <c r="E180" s="272" t="s">
        <v>28</v>
      </c>
      <c r="F180" s="398" t="s">
        <v>303</v>
      </c>
      <c r="G180" s="398"/>
      <c r="H180" s="274" t="s">
        <v>29</v>
      </c>
      <c r="I180" s="273" t="s">
        <v>30</v>
      </c>
      <c r="J180" s="273" t="s">
        <v>923</v>
      </c>
      <c r="K180" s="273" t="s">
        <v>31</v>
      </c>
      <c r="L180" s="273" t="s">
        <v>33</v>
      </c>
    </row>
    <row r="181" spans="2:12" ht="15" customHeight="1" x14ac:dyDescent="0.2">
      <c r="B181" s="275" t="s">
        <v>304</v>
      </c>
      <c r="C181" s="276" t="s">
        <v>1086</v>
      </c>
      <c r="D181" s="275" t="s">
        <v>94</v>
      </c>
      <c r="E181" s="275" t="s">
        <v>1087</v>
      </c>
      <c r="F181" s="399" t="s">
        <v>1088</v>
      </c>
      <c r="G181" s="399"/>
      <c r="H181" s="277" t="s">
        <v>40</v>
      </c>
      <c r="I181" s="278">
        <v>1</v>
      </c>
      <c r="J181" s="279"/>
      <c r="K181" s="279"/>
      <c r="L181" s="279">
        <f>SUM(L182:L183)</f>
        <v>106.89</v>
      </c>
    </row>
    <row r="182" spans="2:12" ht="15" customHeight="1" x14ac:dyDescent="0.2">
      <c r="B182" s="280" t="s">
        <v>305</v>
      </c>
      <c r="C182" s="281" t="s">
        <v>338</v>
      </c>
      <c r="D182" s="280" t="s">
        <v>36</v>
      </c>
      <c r="E182" s="280" t="s">
        <v>339</v>
      </c>
      <c r="F182" s="397" t="s">
        <v>308</v>
      </c>
      <c r="G182" s="397"/>
      <c r="H182" s="282" t="s">
        <v>309</v>
      </c>
      <c r="I182" s="283">
        <v>0.25</v>
      </c>
      <c r="J182" s="283">
        <v>0</v>
      </c>
      <c r="K182" s="284">
        <v>43.58</v>
      </c>
      <c r="L182" s="284">
        <f>ROUND(I182*K182,2)</f>
        <v>10.9</v>
      </c>
    </row>
    <row r="183" spans="2:12" ht="15" customHeight="1" x14ac:dyDescent="0.2">
      <c r="B183" s="285" t="s">
        <v>323</v>
      </c>
      <c r="C183" s="286">
        <v>17010074</v>
      </c>
      <c r="D183" s="285" t="s">
        <v>1474</v>
      </c>
      <c r="E183" s="285" t="s">
        <v>1089</v>
      </c>
      <c r="F183" s="396" t="s">
        <v>324</v>
      </c>
      <c r="G183" s="396"/>
      <c r="H183" s="287" t="s">
        <v>193</v>
      </c>
      <c r="I183" s="288">
        <v>1</v>
      </c>
      <c r="J183" s="288">
        <v>0</v>
      </c>
      <c r="K183" s="289">
        <v>95.99</v>
      </c>
      <c r="L183" s="284">
        <f t="shared" ref="L183" si="13">ROUND(I183*K183,2)</f>
        <v>95.99</v>
      </c>
    </row>
    <row r="184" spans="2:12" ht="15" customHeight="1" x14ac:dyDescent="0.2">
      <c r="B184" s="290"/>
      <c r="C184" s="290"/>
      <c r="D184" s="290"/>
      <c r="E184" s="290"/>
      <c r="F184" s="290"/>
      <c r="G184" s="290" t="s">
        <v>313</v>
      </c>
      <c r="H184" s="258"/>
      <c r="I184" s="290" t="s">
        <v>314</v>
      </c>
      <c r="J184" s="291">
        <v>0</v>
      </c>
      <c r="K184" s="290" t="s">
        <v>315</v>
      </c>
      <c r="L184" s="291"/>
    </row>
    <row r="185" spans="2:12" ht="15" customHeight="1" x14ac:dyDescent="0.2">
      <c r="B185" s="290"/>
      <c r="C185" s="290"/>
      <c r="D185" s="290"/>
      <c r="E185" s="290"/>
      <c r="F185" s="290"/>
      <c r="G185" s="290" t="s">
        <v>316</v>
      </c>
      <c r="H185" s="258"/>
      <c r="I185" s="411"/>
      <c r="J185" s="411" t="s">
        <v>317</v>
      </c>
      <c r="K185" s="290"/>
      <c r="L185" s="291"/>
    </row>
  </sheetData>
  <autoFilter ref="A16:X17" xr:uid="{00000000-0009-0000-0000-000004000000}"/>
  <mergeCells count="137">
    <mergeCell ref="F181:G181"/>
    <mergeCell ref="F182:G182"/>
    <mergeCell ref="I185:J185"/>
    <mergeCell ref="F172:G172"/>
    <mergeCell ref="F183:G183"/>
    <mergeCell ref="F113:G113"/>
    <mergeCell ref="F114:G114"/>
    <mergeCell ref="F157:G157"/>
    <mergeCell ref="F122:G122"/>
    <mergeCell ref="F173:G173"/>
    <mergeCell ref="F174:G174"/>
    <mergeCell ref="F175:G175"/>
    <mergeCell ref="I178:J178"/>
    <mergeCell ref="F180:G180"/>
    <mergeCell ref="F115:G115"/>
    <mergeCell ref="F116:G116"/>
    <mergeCell ref="F117:G117"/>
    <mergeCell ref="I170:J170"/>
    <mergeCell ref="I119:J119"/>
    <mergeCell ref="I125:J125"/>
    <mergeCell ref="F127:G127"/>
    <mergeCell ref="F134:G134"/>
    <mergeCell ref="I136:J136"/>
    <mergeCell ref="I144:J144"/>
    <mergeCell ref="I152:J152"/>
    <mergeCell ref="I160:J160"/>
    <mergeCell ref="F128:G128"/>
    <mergeCell ref="F121:G121"/>
    <mergeCell ref="F130:G130"/>
    <mergeCell ref="I23:J23"/>
    <mergeCell ref="F25:G25"/>
    <mergeCell ref="F26:G26"/>
    <mergeCell ref="I34:J34"/>
    <mergeCell ref="I45:J45"/>
    <mergeCell ref="I53:J53"/>
    <mergeCell ref="I61:J61"/>
    <mergeCell ref="F64:G64"/>
    <mergeCell ref="F65:G65"/>
    <mergeCell ref="F58:G58"/>
    <mergeCell ref="F59:G59"/>
    <mergeCell ref="F55:G55"/>
    <mergeCell ref="F56:G56"/>
    <mergeCell ref="F57:G57"/>
    <mergeCell ref="F37:G37"/>
    <mergeCell ref="F38:G38"/>
    <mergeCell ref="F39:G39"/>
    <mergeCell ref="F40:G40"/>
    <mergeCell ref="F41:G41"/>
    <mergeCell ref="F42:G42"/>
    <mergeCell ref="I69:J69"/>
    <mergeCell ref="F83:G83"/>
    <mergeCell ref="I85:J85"/>
    <mergeCell ref="F90:G90"/>
    <mergeCell ref="F93:G93"/>
    <mergeCell ref="F94:G94"/>
    <mergeCell ref="F96:G96"/>
    <mergeCell ref="F112:G112"/>
    <mergeCell ref="F105:G105"/>
    <mergeCell ref="F106:G106"/>
    <mergeCell ref="F107:G107"/>
    <mergeCell ref="F104:G104"/>
    <mergeCell ref="F97:G97"/>
    <mergeCell ref="F87:G87"/>
    <mergeCell ref="F88:G88"/>
    <mergeCell ref="F100:G100"/>
    <mergeCell ref="F162:G162"/>
    <mergeCell ref="F163:G163"/>
    <mergeCell ref="F165:G165"/>
    <mergeCell ref="B2:L6"/>
    <mergeCell ref="F129:G129"/>
    <mergeCell ref="F141:G141"/>
    <mergeCell ref="F142:G142"/>
    <mergeCell ref="B17:J17"/>
    <mergeCell ref="F18:G18"/>
    <mergeCell ref="F19:G19"/>
    <mergeCell ref="F20:G20"/>
    <mergeCell ref="F21:G21"/>
    <mergeCell ref="F27:G27"/>
    <mergeCell ref="F43:G43"/>
    <mergeCell ref="F28:G28"/>
    <mergeCell ref="I102:J102"/>
    <mergeCell ref="F108:G108"/>
    <mergeCell ref="F109:G109"/>
    <mergeCell ref="F110:G110"/>
    <mergeCell ref="F111:G111"/>
    <mergeCell ref="F123:G123"/>
    <mergeCell ref="F138:G138"/>
    <mergeCell ref="F139:G139"/>
    <mergeCell ref="F146:G146"/>
    <mergeCell ref="F149:G149"/>
    <mergeCell ref="F154:G154"/>
    <mergeCell ref="F155:G155"/>
    <mergeCell ref="F156:G156"/>
    <mergeCell ref="F166:G166"/>
    <mergeCell ref="F167:G167"/>
    <mergeCell ref="F89:G89"/>
    <mergeCell ref="F51:G51"/>
    <mergeCell ref="F133:G133"/>
    <mergeCell ref="F131:G131"/>
    <mergeCell ref="F63:G63"/>
    <mergeCell ref="F67:G67"/>
    <mergeCell ref="F98:G98"/>
    <mergeCell ref="F99:G99"/>
    <mergeCell ref="F132:G132"/>
    <mergeCell ref="F95:G95"/>
    <mergeCell ref="F92:G92"/>
    <mergeCell ref="F74:G74"/>
    <mergeCell ref="F66:G66"/>
    <mergeCell ref="F164:G164"/>
    <mergeCell ref="F147:G147"/>
    <mergeCell ref="F148:G148"/>
    <mergeCell ref="F140:G140"/>
    <mergeCell ref="F150:G150"/>
    <mergeCell ref="F176:G176"/>
    <mergeCell ref="F29:G29"/>
    <mergeCell ref="F30:G30"/>
    <mergeCell ref="F31:G31"/>
    <mergeCell ref="F32:G32"/>
    <mergeCell ref="F36:G36"/>
    <mergeCell ref="F91:G91"/>
    <mergeCell ref="F75:G75"/>
    <mergeCell ref="F76:G76"/>
    <mergeCell ref="F77:G77"/>
    <mergeCell ref="F78:G78"/>
    <mergeCell ref="F79:G79"/>
    <mergeCell ref="F80:G80"/>
    <mergeCell ref="F81:G81"/>
    <mergeCell ref="F71:G71"/>
    <mergeCell ref="F72:G72"/>
    <mergeCell ref="F73:G73"/>
    <mergeCell ref="F47:G47"/>
    <mergeCell ref="F48:G48"/>
    <mergeCell ref="F49:G49"/>
    <mergeCell ref="F50:G50"/>
    <mergeCell ref="F82:G82"/>
    <mergeCell ref="F158:G158"/>
    <mergeCell ref="F168:G168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D8D8"/>
  </sheetPr>
  <dimension ref="A1:Z998"/>
  <sheetViews>
    <sheetView showGridLines="0" zoomScale="70" zoomScaleNormal="70" workbookViewId="0">
      <selection activeCell="K67" sqref="K67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5" width="19.625" customWidth="1"/>
    <col min="6" max="6" width="21.125" customWidth="1"/>
    <col min="7" max="7" width="3.25" customWidth="1"/>
    <col min="8" max="26" width="13" customWidth="1"/>
  </cols>
  <sheetData>
    <row r="1" spans="1:26" ht="20.25" customHeight="1" x14ac:dyDescent="0.2">
      <c r="A1" s="140"/>
      <c r="B1" s="4"/>
      <c r="C1" s="4"/>
      <c r="D1" s="4"/>
      <c r="E1" s="4"/>
      <c r="F1" s="4"/>
      <c r="G1" s="4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8.75" customHeight="1" x14ac:dyDescent="0.2">
      <c r="A2" s="42"/>
      <c r="B2" s="297" t="s">
        <v>388</v>
      </c>
      <c r="C2" s="298"/>
      <c r="D2" s="298"/>
      <c r="E2" s="298"/>
      <c r="F2" s="299"/>
      <c r="G2" s="42"/>
      <c r="H2" s="4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0"/>
      <c r="W2" s="40"/>
      <c r="X2" s="40"/>
      <c r="Y2" s="40"/>
      <c r="Z2" s="1"/>
    </row>
    <row r="3" spans="1:26" ht="18.75" customHeight="1" x14ac:dyDescent="0.2">
      <c r="A3" s="42"/>
      <c r="B3" s="300"/>
      <c r="C3" s="301"/>
      <c r="D3" s="301"/>
      <c r="E3" s="301"/>
      <c r="F3" s="302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0"/>
      <c r="W3" s="40"/>
      <c r="X3" s="40"/>
      <c r="Y3" s="40"/>
      <c r="Z3" s="1"/>
    </row>
    <row r="4" spans="1:26" ht="18.75" customHeight="1" x14ac:dyDescent="0.2">
      <c r="A4" s="42"/>
      <c r="B4" s="300"/>
      <c r="C4" s="301"/>
      <c r="D4" s="301"/>
      <c r="E4" s="301"/>
      <c r="F4" s="302"/>
      <c r="G4" s="42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0"/>
      <c r="W4" s="40"/>
      <c r="X4" s="40"/>
      <c r="Y4" s="40"/>
      <c r="Z4" s="1"/>
    </row>
    <row r="5" spans="1:26" ht="18.75" customHeight="1" x14ac:dyDescent="0.2">
      <c r="A5" s="42"/>
      <c r="B5" s="300"/>
      <c r="C5" s="301"/>
      <c r="D5" s="301"/>
      <c r="E5" s="301"/>
      <c r="F5" s="302"/>
      <c r="G5" s="42"/>
      <c r="H5" s="43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0"/>
      <c r="X5" s="40"/>
      <c r="Y5" s="40"/>
      <c r="Z5" s="1"/>
    </row>
    <row r="6" spans="1:26" ht="18.75" customHeight="1" x14ac:dyDescent="0.2">
      <c r="A6" s="42"/>
      <c r="B6" s="303"/>
      <c r="C6" s="304"/>
      <c r="D6" s="304"/>
      <c r="E6" s="304"/>
      <c r="F6" s="305"/>
      <c r="G6" s="42"/>
      <c r="H6" s="4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0"/>
      <c r="W6" s="40"/>
      <c r="X6" s="40"/>
      <c r="Y6" s="40"/>
      <c r="Z6" s="1"/>
    </row>
    <row r="7" spans="1:26" ht="15" customHeight="1" x14ac:dyDescent="0.2">
      <c r="A7" s="44"/>
      <c r="B7" s="4"/>
      <c r="C7" s="4"/>
      <c r="D7" s="4"/>
      <c r="E7" s="4"/>
      <c r="F7" s="4"/>
      <c r="G7" s="44"/>
      <c r="H7" s="45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"/>
    </row>
    <row r="8" spans="1:26" ht="15" customHeight="1" x14ac:dyDescent="0.2">
      <c r="A8" s="44"/>
      <c r="B8" s="46" t="str">
        <f>'DADOS GERAIS'!B8</f>
        <v>Secretaria de Atenção Primária à Saúde</v>
      </c>
      <c r="C8" s="47"/>
      <c r="D8" s="48" t="s">
        <v>17</v>
      </c>
      <c r="E8" s="48"/>
      <c r="F8" s="49" t="str">
        <f>'DADOS GERAIS'!$B$21</f>
        <v>Data:</v>
      </c>
      <c r="G8" s="44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"/>
    </row>
    <row r="9" spans="1:26" ht="15" customHeight="1" x14ac:dyDescent="0.2">
      <c r="A9" s="44"/>
      <c r="B9" s="50" t="str">
        <f>'DADOS GERAIS'!B9</f>
        <v>Unidade Básica de Saúde Porte 4 - Área Construída: 871,24m²</v>
      </c>
      <c r="C9" s="51"/>
      <c r="D9" s="52">
        <f>'DADOS GERAIS'!C19</f>
        <v>0.20814986876099639</v>
      </c>
      <c r="E9" s="52"/>
      <c r="F9" s="53" t="str">
        <f>'DADOS GERAIS'!$C$21</f>
        <v>17/03/2025</v>
      </c>
      <c r="G9" s="44"/>
      <c r="H9" s="45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1"/>
    </row>
    <row r="10" spans="1:26" ht="15" customHeight="1" x14ac:dyDescent="0.2">
      <c r="A10" s="44"/>
      <c r="B10" s="54"/>
      <c r="C10" s="51"/>
      <c r="D10" s="1"/>
      <c r="E10" s="1"/>
      <c r="F10" s="55"/>
      <c r="G10" s="44"/>
      <c r="H10" s="45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"/>
    </row>
    <row r="11" spans="1:26" ht="15" customHeight="1" x14ac:dyDescent="0.2">
      <c r="A11" s="44"/>
      <c r="B11" s="56" t="str">
        <f>'DADOS GERAIS'!B11</f>
        <v>Bancos:</v>
      </c>
      <c r="C11" s="51"/>
      <c r="D11" s="57"/>
      <c r="E11" s="57"/>
      <c r="F11" s="55" t="str">
        <f>'DADOS GERAIS'!$B$22</f>
        <v>Revisão:</v>
      </c>
      <c r="G11" s="44"/>
      <c r="H11" s="4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"/>
    </row>
    <row r="12" spans="1:26" ht="15" customHeight="1" x14ac:dyDescent="0.2">
      <c r="A12" s="44"/>
      <c r="B12" s="317" t="str">
        <f>'DADOS GERAIS'!B12</f>
        <v>SINAPI (02/2025) - CDHU (02/2025) - SBC (03/2025) - ORSE (01/2025) - EMOP (02/2025) - SEINFRA 028 (10/2023)  -  DER/ES EDIFICAÇÕES (01/2025)  -   EMBASA/BA (01/2025)  -  PMSP/SIURB (07/2024)</v>
      </c>
      <c r="C12" s="318"/>
      <c r="D12" s="52"/>
      <c r="E12" s="52"/>
      <c r="F12" s="58" t="str">
        <f>'DADOS GERAIS'!$C$22</f>
        <v>01</v>
      </c>
      <c r="G12" s="44"/>
      <c r="H12" s="45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"/>
    </row>
    <row r="13" spans="1:26" ht="30.75" customHeight="1" x14ac:dyDescent="0.2">
      <c r="A13" s="44"/>
      <c r="B13" s="319"/>
      <c r="C13" s="320"/>
      <c r="D13" s="59"/>
      <c r="E13" s="59"/>
      <c r="F13" s="60"/>
      <c r="G13" s="44"/>
      <c r="H13" s="45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"/>
    </row>
    <row r="14" spans="1:26" ht="15" customHeight="1" x14ac:dyDescent="0.2">
      <c r="A14" s="44"/>
      <c r="B14" s="4"/>
      <c r="C14" s="4"/>
      <c r="D14" s="4"/>
      <c r="E14" s="4"/>
      <c r="F14" s="4"/>
      <c r="G14" s="44"/>
      <c r="H14" s="45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1"/>
    </row>
    <row r="15" spans="1:26" ht="20.25" customHeight="1" x14ac:dyDescent="0.2">
      <c r="A15" s="4"/>
      <c r="B15" s="141" t="s">
        <v>389</v>
      </c>
      <c r="C15" s="142"/>
      <c r="D15" s="142"/>
      <c r="E15" s="142"/>
      <c r="F15" s="143"/>
      <c r="G15" s="4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20.25" customHeight="1" x14ac:dyDescent="0.2">
      <c r="A16" s="4"/>
      <c r="B16" s="144"/>
      <c r="C16" s="145"/>
      <c r="D16" s="145"/>
      <c r="E16" s="145"/>
      <c r="F16" s="146"/>
      <c r="G16" s="4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20.25" customHeight="1" x14ac:dyDescent="0.2">
      <c r="A17" s="4"/>
      <c r="B17" s="144"/>
      <c r="C17" s="145"/>
      <c r="D17" s="145"/>
      <c r="E17" s="145"/>
      <c r="F17" s="146"/>
      <c r="G17" s="4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20.25" customHeight="1" x14ac:dyDescent="0.2">
      <c r="A18" s="4"/>
      <c r="B18" s="144"/>
      <c r="C18" s="145"/>
      <c r="D18" s="145"/>
      <c r="E18" s="145"/>
      <c r="F18" s="146"/>
      <c r="G18" s="4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20.25" customHeight="1" x14ac:dyDescent="0.2">
      <c r="A19" s="4"/>
      <c r="B19" s="144"/>
      <c r="C19" s="145"/>
      <c r="D19" s="145"/>
      <c r="E19" s="145"/>
      <c r="F19" s="146"/>
      <c r="G19" s="4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20.25" customHeight="1" x14ac:dyDescent="0.2">
      <c r="A20" s="4"/>
      <c r="B20" s="147"/>
      <c r="C20" s="148"/>
      <c r="D20" s="148"/>
      <c r="E20" s="148"/>
      <c r="F20" s="149"/>
      <c r="G20" s="4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5" customHeight="1" x14ac:dyDescent="0.2">
      <c r="A21" s="44"/>
      <c r="B21" s="4"/>
      <c r="C21" s="4"/>
      <c r="D21" s="4"/>
      <c r="E21" s="4"/>
      <c r="F21" s="4"/>
      <c r="G21" s="44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1"/>
    </row>
    <row r="22" spans="1:26" ht="20.25" customHeight="1" x14ac:dyDescent="0.2">
      <c r="A22" s="4"/>
      <c r="B22" s="427" t="s">
        <v>18</v>
      </c>
      <c r="C22" s="427" t="s">
        <v>19</v>
      </c>
      <c r="D22" s="427" t="s">
        <v>390</v>
      </c>
      <c r="E22" s="413" t="s">
        <v>391</v>
      </c>
      <c r="F22" s="414"/>
      <c r="G22" s="4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20.25" customHeight="1" x14ac:dyDescent="0.2">
      <c r="A23" s="4"/>
      <c r="B23" s="428"/>
      <c r="C23" s="428"/>
      <c r="D23" s="428"/>
      <c r="E23" s="415"/>
      <c r="F23" s="416"/>
      <c r="G23" s="4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5" customHeight="1" x14ac:dyDescent="0.2">
      <c r="A24" s="44"/>
      <c r="B24" s="4"/>
      <c r="C24" s="4"/>
      <c r="D24" s="4"/>
      <c r="E24" s="4"/>
      <c r="F24" s="4"/>
      <c r="G24" s="44"/>
      <c r="H24" s="4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1"/>
    </row>
    <row r="25" spans="1:26" ht="20.25" customHeight="1" x14ac:dyDescent="0.2">
      <c r="A25" s="4"/>
      <c r="B25" s="150">
        <v>1</v>
      </c>
      <c r="C25" s="151" t="s">
        <v>392</v>
      </c>
      <c r="D25" s="150" t="s">
        <v>393</v>
      </c>
      <c r="E25" s="417">
        <v>0.04</v>
      </c>
      <c r="F25" s="418"/>
      <c r="G25" s="4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20.25" customHeight="1" x14ac:dyDescent="0.2">
      <c r="A26" s="4"/>
      <c r="B26" s="152">
        <v>2</v>
      </c>
      <c r="C26" s="153" t="s">
        <v>394</v>
      </c>
      <c r="D26" s="152" t="s">
        <v>395</v>
      </c>
      <c r="E26" s="419">
        <v>1.2699999999999999E-2</v>
      </c>
      <c r="F26" s="420"/>
      <c r="G26" s="4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20.25" customHeight="1" x14ac:dyDescent="0.2">
      <c r="A27" s="4"/>
      <c r="B27" s="152">
        <v>3</v>
      </c>
      <c r="C27" s="153" t="s">
        <v>396</v>
      </c>
      <c r="D27" s="152" t="s">
        <v>397</v>
      </c>
      <c r="E27" s="419">
        <v>8.0000000000000002E-3</v>
      </c>
      <c r="F27" s="420"/>
      <c r="G27" s="4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20.25" customHeight="1" x14ac:dyDescent="0.2">
      <c r="A28" s="4"/>
      <c r="B28" s="152">
        <v>4</v>
      </c>
      <c r="C28" s="153" t="s">
        <v>398</v>
      </c>
      <c r="D28" s="152" t="s">
        <v>399</v>
      </c>
      <c r="E28" s="419">
        <v>1.23E-2</v>
      </c>
      <c r="F28" s="420"/>
      <c r="G28" s="4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20.25" customHeight="1" x14ac:dyDescent="0.2">
      <c r="A29" s="4"/>
      <c r="B29" s="152">
        <v>5</v>
      </c>
      <c r="C29" s="153" t="s">
        <v>400</v>
      </c>
      <c r="D29" s="152" t="s">
        <v>340</v>
      </c>
      <c r="E29" s="419">
        <v>6.1600000000000002E-2</v>
      </c>
      <c r="F29" s="420"/>
      <c r="G29" s="4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20.25" customHeight="1" x14ac:dyDescent="0.2">
      <c r="A30" s="4"/>
      <c r="B30" s="152">
        <v>6</v>
      </c>
      <c r="C30" s="153" t="s">
        <v>401</v>
      </c>
      <c r="D30" s="152" t="s">
        <v>402</v>
      </c>
      <c r="E30" s="419">
        <f t="shared" ref="E30" si="0">SUM(E31:E34)</f>
        <v>5.6499999999999995E-2</v>
      </c>
      <c r="F30" s="420"/>
      <c r="G30" s="4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20.25" customHeight="1" x14ac:dyDescent="0.2">
      <c r="A31" s="4"/>
      <c r="B31" s="152" t="s">
        <v>403</v>
      </c>
      <c r="C31" s="153" t="s">
        <v>404</v>
      </c>
      <c r="D31" s="153"/>
      <c r="E31" s="419">
        <v>6.4999999999999997E-3</v>
      </c>
      <c r="F31" s="420"/>
      <c r="G31" s="4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20.25" customHeight="1" x14ac:dyDescent="0.2">
      <c r="A32" s="4"/>
      <c r="B32" s="152" t="s">
        <v>405</v>
      </c>
      <c r="C32" s="153" t="s">
        <v>406</v>
      </c>
      <c r="D32" s="153"/>
      <c r="E32" s="419">
        <v>0.03</v>
      </c>
      <c r="F32" s="420"/>
      <c r="G32" s="4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20.25" customHeight="1" x14ac:dyDescent="0.2">
      <c r="A33" s="4"/>
      <c r="B33" s="152" t="s">
        <v>407</v>
      </c>
      <c r="C33" s="153" t="s">
        <v>408</v>
      </c>
      <c r="D33" s="153"/>
      <c r="E33" s="419">
        <v>0.02</v>
      </c>
      <c r="F33" s="420"/>
      <c r="G33" s="4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20.25" customHeight="1" x14ac:dyDescent="0.2">
      <c r="A34" s="4"/>
      <c r="B34" s="152" t="s">
        <v>409</v>
      </c>
      <c r="C34" s="153" t="s">
        <v>410</v>
      </c>
      <c r="D34" s="153"/>
      <c r="E34" s="419">
        <v>0</v>
      </c>
      <c r="F34" s="420"/>
      <c r="G34" s="4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20.25" customHeight="1" x14ac:dyDescent="0.2">
      <c r="A35" s="4"/>
      <c r="B35" s="154"/>
      <c r="C35" s="155"/>
      <c r="D35" s="155"/>
      <c r="E35" s="421"/>
      <c r="F35" s="422"/>
      <c r="G35" s="4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20.25" customHeight="1" x14ac:dyDescent="0.2">
      <c r="A36" s="4"/>
      <c r="B36" s="312" t="s">
        <v>411</v>
      </c>
      <c r="C36" s="425"/>
      <c r="D36" s="313"/>
      <c r="E36" s="423">
        <f t="shared" ref="E36" si="1">((1+E25+E26+E27)*(1+E28)*(1+E29)/(1-E30))-1</f>
        <v>0.20814986876099639</v>
      </c>
      <c r="F36" s="424"/>
      <c r="G36" s="4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6" customHeight="1" x14ac:dyDescent="0.2">
      <c r="A37" s="4"/>
      <c r="B37" s="61"/>
      <c r="C37" s="61"/>
      <c r="D37" s="61"/>
      <c r="E37" s="156"/>
      <c r="F37" s="156"/>
      <c r="G37" s="4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6" customHeight="1" x14ac:dyDescent="0.2">
      <c r="A38" s="4"/>
      <c r="B38" s="61"/>
      <c r="C38" s="61"/>
      <c r="D38" s="61"/>
      <c r="E38" s="156"/>
      <c r="F38" s="156"/>
      <c r="G38" s="4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 customHeight="1" x14ac:dyDescent="0.2">
      <c r="A39" s="4"/>
      <c r="B39" s="62" t="s">
        <v>412</v>
      </c>
      <c r="C39" s="44"/>
      <c r="D39" s="44"/>
      <c r="E39" s="44"/>
      <c r="F39" s="44"/>
      <c r="G39" s="4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20.25" customHeight="1" x14ac:dyDescent="0.2">
      <c r="A40" s="4"/>
      <c r="B40" s="28" t="s">
        <v>413</v>
      </c>
      <c r="C40" s="412" t="s">
        <v>414</v>
      </c>
      <c r="D40" s="301"/>
      <c r="E40" s="301"/>
      <c r="F40" s="301"/>
      <c r="G40" s="4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20.25" customHeight="1" x14ac:dyDescent="0.2">
      <c r="A41" s="4"/>
      <c r="B41" s="28" t="s">
        <v>415</v>
      </c>
      <c r="C41" s="412" t="s">
        <v>416</v>
      </c>
      <c r="D41" s="301"/>
      <c r="E41" s="301"/>
      <c r="F41" s="301"/>
      <c r="G41" s="4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x14ac:dyDescent="0.2">
      <c r="A42" s="4"/>
      <c r="B42" s="28"/>
      <c r="C42" s="426"/>
      <c r="D42" s="301"/>
      <c r="E42" s="301"/>
      <c r="F42" s="301"/>
      <c r="G42" s="4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20.25" customHeight="1" x14ac:dyDescent="0.2">
      <c r="A43" s="4"/>
      <c r="B43" s="28"/>
      <c r="C43" s="44"/>
      <c r="D43" s="157"/>
      <c r="E43" s="157"/>
      <c r="F43" s="157"/>
      <c r="G43" s="4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20.25" customHeight="1" x14ac:dyDescent="0.2">
      <c r="A44" s="4"/>
      <c r="B44" s="62" t="s">
        <v>417</v>
      </c>
      <c r="C44" s="44"/>
      <c r="D44" s="44"/>
      <c r="E44" s="44"/>
      <c r="F44" s="44"/>
      <c r="G44" s="4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20.25" customHeight="1" x14ac:dyDescent="0.2">
      <c r="A45" s="4"/>
      <c r="B45" s="28" t="s">
        <v>413</v>
      </c>
      <c r="C45" s="412" t="s">
        <v>418</v>
      </c>
      <c r="D45" s="301"/>
      <c r="E45" s="301"/>
      <c r="F45" s="301"/>
      <c r="G45" s="4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20.25" customHeight="1" x14ac:dyDescent="0.2">
      <c r="A46" s="4"/>
      <c r="B46" s="28" t="s">
        <v>415</v>
      </c>
      <c r="C46" s="412" t="s">
        <v>419</v>
      </c>
      <c r="D46" s="301"/>
      <c r="E46" s="301"/>
      <c r="F46" s="301"/>
      <c r="G46" s="4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20.25" customHeight="1" x14ac:dyDescent="0.2">
      <c r="A47" s="4"/>
      <c r="B47" s="4"/>
      <c r="C47" s="4"/>
      <c r="D47" s="4"/>
      <c r="E47" s="4"/>
      <c r="F47" s="158"/>
      <c r="G47" s="4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5.75" customHeigh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5.7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5.75" customHeigh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5.75" customHeight="1" x14ac:dyDescent="0.2">
      <c r="A51" s="140"/>
      <c r="B51" s="260"/>
      <c r="C51" s="429" t="s">
        <v>1768</v>
      </c>
      <c r="D51" s="429"/>
      <c r="E51" s="429"/>
      <c r="F51" s="429"/>
      <c r="G51" s="429"/>
      <c r="H51" s="261"/>
      <c r="I51" s="261"/>
      <c r="J51" s="261"/>
      <c r="K51" s="261"/>
      <c r="L51" s="261"/>
      <c r="M51" s="261"/>
      <c r="N51" s="261"/>
      <c r="O51" s="261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5.75" customHeight="1" x14ac:dyDescent="0.2">
      <c r="A52" s="140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5.75" customHeight="1" x14ac:dyDescent="0.25">
      <c r="A53" s="140"/>
      <c r="B53" s="249"/>
      <c r="C53" s="249"/>
      <c r="D53" s="249"/>
      <c r="E53" s="249"/>
      <c r="F53" s="222"/>
      <c r="G53" s="222"/>
      <c r="H53" s="250"/>
      <c r="I53" s="223"/>
      <c r="J53" s="223"/>
      <c r="K53" s="222"/>
      <c r="L53" s="222"/>
      <c r="M53" s="222"/>
      <c r="N53" s="222"/>
      <c r="O53" s="222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5.75" customHeight="1" x14ac:dyDescent="0.25">
      <c r="A54" s="140"/>
      <c r="B54" s="251"/>
      <c r="C54" s="251"/>
      <c r="D54" s="251"/>
      <c r="E54" s="251"/>
      <c r="F54" s="222"/>
      <c r="G54" s="222"/>
      <c r="H54" s="250"/>
      <c r="I54" s="223"/>
      <c r="J54" s="223"/>
      <c r="K54" s="222"/>
      <c r="L54" s="222"/>
      <c r="M54" s="222"/>
      <c r="N54" s="222"/>
      <c r="O54" s="222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5.75" customHeight="1" x14ac:dyDescent="0.25">
      <c r="A55" s="140"/>
      <c r="B55" s="251"/>
      <c r="C55" s="252"/>
      <c r="D55" s="252"/>
      <c r="E55" s="252"/>
      <c r="F55" s="222"/>
      <c r="G55" s="222"/>
      <c r="H55" s="223"/>
      <c r="I55" s="223"/>
      <c r="J55" s="223"/>
      <c r="K55" s="222"/>
      <c r="L55" s="222"/>
      <c r="M55" s="222"/>
      <c r="N55" s="222"/>
      <c r="O55" s="222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15.75" customHeight="1" x14ac:dyDescent="0.2">
      <c r="A56" s="140"/>
      <c r="B56" s="251"/>
      <c r="C56" s="252"/>
      <c r="D56" s="252"/>
      <c r="E56" s="252"/>
      <c r="F56" s="222"/>
      <c r="G56" s="222"/>
      <c r="H56" s="253"/>
      <c r="I56" s="222"/>
      <c r="J56" s="222"/>
      <c r="K56" s="222"/>
      <c r="L56" s="222"/>
      <c r="M56" s="222"/>
      <c r="N56" s="222"/>
      <c r="O56" s="222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5.75" customHeight="1" x14ac:dyDescent="0.2">
      <c r="A57" s="140"/>
      <c r="B57" s="251"/>
      <c r="C57" s="252"/>
      <c r="D57" s="252"/>
      <c r="E57" s="252"/>
      <c r="F57" s="222"/>
      <c r="G57" s="222"/>
      <c r="H57" s="253"/>
      <c r="I57" s="222"/>
      <c r="J57" s="222"/>
      <c r="K57" s="222"/>
      <c r="L57" s="222"/>
      <c r="M57" s="222"/>
      <c r="N57" s="222"/>
      <c r="O57" s="222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5.75" customHeight="1" x14ac:dyDescent="0.25">
      <c r="A58" s="140"/>
      <c r="B58" s="348" t="s">
        <v>15</v>
      </c>
      <c r="C58" s="349"/>
      <c r="D58" s="349"/>
      <c r="E58" s="349"/>
      <c r="F58" s="222"/>
      <c r="G58" s="222"/>
      <c r="H58" s="253"/>
      <c r="I58" s="222"/>
      <c r="J58" s="222"/>
      <c r="K58" s="222"/>
      <c r="L58" s="222"/>
      <c r="M58" s="222"/>
      <c r="N58" s="222"/>
      <c r="O58" s="222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5.75" customHeight="1" x14ac:dyDescent="0.25">
      <c r="A59" s="140"/>
      <c r="B59" s="350" t="s">
        <v>1765</v>
      </c>
      <c r="C59" s="351"/>
      <c r="D59" s="351"/>
      <c r="E59" s="351"/>
      <c r="F59" s="222"/>
      <c r="G59" s="222"/>
      <c r="H59" s="253"/>
      <c r="I59" s="222"/>
      <c r="J59" s="222"/>
      <c r="K59" s="222"/>
      <c r="L59" s="222"/>
      <c r="M59" s="222"/>
      <c r="N59" s="222"/>
      <c r="O59" s="222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5.75" customHeight="1" x14ac:dyDescent="0.25">
      <c r="A60" s="140"/>
      <c r="B60" s="350" t="s">
        <v>1766</v>
      </c>
      <c r="C60" s="351"/>
      <c r="D60" s="351"/>
      <c r="E60" s="351"/>
      <c r="F60" s="222"/>
      <c r="G60" s="222"/>
      <c r="H60" s="253"/>
      <c r="I60" s="222"/>
      <c r="J60" s="222"/>
      <c r="K60" s="222"/>
      <c r="L60" s="222"/>
      <c r="M60" s="222"/>
      <c r="N60" s="222"/>
      <c r="O60" s="222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5.75" customHeight="1" x14ac:dyDescent="0.2">
      <c r="A61" s="140"/>
      <c r="B61" s="348" t="s">
        <v>1767</v>
      </c>
      <c r="C61" s="348"/>
      <c r="D61" s="348"/>
      <c r="E61" s="348"/>
      <c r="F61" s="222"/>
      <c r="G61" s="222"/>
      <c r="H61" s="253"/>
      <c r="I61" s="222"/>
      <c r="J61" s="222"/>
      <c r="K61" s="222"/>
      <c r="L61" s="222"/>
      <c r="M61" s="222"/>
      <c r="N61" s="222"/>
      <c r="O61" s="222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5.75" customHeight="1" x14ac:dyDescent="0.2">
      <c r="A62" s="140"/>
      <c r="B62" s="170"/>
      <c r="C62" s="170"/>
      <c r="D62" s="170"/>
      <c r="E62" s="171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5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5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5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15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15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5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15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5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5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15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5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5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5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5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5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5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5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5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5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5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5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5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5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5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5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5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5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15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5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5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5.7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5.7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5.75" customHeigh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5.75" customHeigh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5.75" customHeigh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5.75" customHeigh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5.75" customHeigh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5.75" customHeigh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5.75" customHeigh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5.75" customHeigh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5.75" customHeigh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5.75" customHeigh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5.75" customHeigh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5.75" customHeigh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5.75" customHeigh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5.75" customHeigh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5.75" customHeigh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5.75" customHeigh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5.75" customHeigh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5.75" customHeigh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15.75" customHeigh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5.75" customHeigh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5.75" customHeigh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5.75" customHeigh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5.75" customHeigh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5.75" customHeigh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5.75" customHeigh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5.75" customHeigh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5.75" customHeigh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5.75" customHeigh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5.75" customHeigh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5.75" customHeigh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5.75" customHeigh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5.75" customHeigh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5.75" customHeigh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5.75" customHeigh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5.75" customHeigh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5.75" customHeigh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5.75" customHeigh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5.75" customHeigh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5.75" customHeigh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5.75" customHeigh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5.75" customHeigh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5.75" customHeigh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5.75" customHeigh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5.75" customHeigh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5.75" customHeigh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15.75" customHeigh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15.75" customHeigh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15.75" customHeigh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5.75" customHeigh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5.75" customHeigh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5.75" customHeigh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5.75" customHeigh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5.75" customHeigh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5.7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5.7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5.7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5.7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5.7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5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5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5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5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5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5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5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5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5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5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5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5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5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5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5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5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5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5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5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5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5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5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5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5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5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5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5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5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5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5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5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5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5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5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5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5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5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5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5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5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5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5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5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5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5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5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5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5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5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5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5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5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5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5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5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5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5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5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5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5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5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5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5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5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5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5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5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5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5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5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5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5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5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5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5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5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5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5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5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5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5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5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5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5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5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5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5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5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5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5.75" customHeight="1" x14ac:dyDescent="0.2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5.75" customHeight="1" x14ac:dyDescent="0.2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5.75" customHeight="1" x14ac:dyDescent="0.2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5.75" customHeight="1" x14ac:dyDescent="0.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5.75" customHeight="1" x14ac:dyDescent="0.2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5.75" customHeight="1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5.75" customHeight="1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5.75" customHeight="1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5.75" customHeight="1" x14ac:dyDescent="0.2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5.75" customHeight="1" x14ac:dyDescent="0.2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</sheetData>
  <mergeCells count="29">
    <mergeCell ref="B58:E58"/>
    <mergeCell ref="B59:E59"/>
    <mergeCell ref="B60:E60"/>
    <mergeCell ref="B61:E61"/>
    <mergeCell ref="C51:G51"/>
    <mergeCell ref="C41:F41"/>
    <mergeCell ref="C42:F42"/>
    <mergeCell ref="C45:F45"/>
    <mergeCell ref="B2:F6"/>
    <mergeCell ref="B12:C13"/>
    <mergeCell ref="B22:B23"/>
    <mergeCell ref="C22:C23"/>
    <mergeCell ref="D22:D23"/>
    <mergeCell ref="C46:F46"/>
    <mergeCell ref="E22:F23"/>
    <mergeCell ref="E25:F25"/>
    <mergeCell ref="E26:F26"/>
    <mergeCell ref="E27:F27"/>
    <mergeCell ref="E28:F28"/>
    <mergeCell ref="E34:F34"/>
    <mergeCell ref="E35:F35"/>
    <mergeCell ref="E36:F36"/>
    <mergeCell ref="E29:F29"/>
    <mergeCell ref="E30:F30"/>
    <mergeCell ref="E31:F31"/>
    <mergeCell ref="E32:F32"/>
    <mergeCell ref="E33:F33"/>
    <mergeCell ref="B36:D36"/>
    <mergeCell ref="C40:F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32</vt:i4>
      </vt:variant>
    </vt:vector>
  </HeadingPairs>
  <TitlesOfParts>
    <vt:vector size="38" baseType="lpstr">
      <vt:lpstr>DADOS GERAIS</vt:lpstr>
      <vt:lpstr>RESUMO</vt:lpstr>
      <vt:lpstr>ORC. SINTÉTICO</vt:lpstr>
      <vt:lpstr>CRONO</vt:lpstr>
      <vt:lpstr>CPUS</vt:lpstr>
      <vt:lpstr>BDI SEM DESONERAÇÃO</vt:lpstr>
      <vt:lpstr>'BDI SEM DESONERAÇÃO'!Area_de_impressao</vt:lpstr>
      <vt:lpstr>CPUS!Area_de_impressao</vt:lpstr>
      <vt:lpstr>CRONO!Area_de_impressao</vt:lpstr>
      <vt:lpstr>'DADOS GERAIS'!Area_de_impressao</vt:lpstr>
      <vt:lpstr>'ORC. SINTÉTICO'!Area_de_impressao</vt:lpstr>
      <vt:lpstr>RESUMO!Area_de_impressao</vt:lpstr>
      <vt:lpstr>CPUS!Titulos_de_impressao</vt:lpstr>
      <vt:lpstr>'ORC. SINTÉTICO'!Titulos_de_impressao</vt:lpstr>
      <vt:lpstr>'BDI SEM DESONERAÇÃO'!Z_0306F0C2_70DB_4729_BB6A_5299B1A5AEA0_.wvu.PrintArea</vt:lpstr>
      <vt:lpstr>'BDI SEM DESONERAÇÃO'!Z_12376024_9872_4870_B42C_DF0FD31EC62E_.wvu.PrintArea</vt:lpstr>
      <vt:lpstr>CPUS!Z_12538664_79C6_4AAD_BD81_5363A5F496D7_.wvu.PrintArea</vt:lpstr>
      <vt:lpstr>CRONO!Z_12538664_79C6_4AAD_BD81_5363A5F496D7_.wvu.PrintArea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'ORC. SINTÉTICO'!Z_12538664_79C6_4AAD_BD81_5363A5F496D7_.wvu.Rows</vt:lpstr>
      <vt:lpstr>CPUS!Z_18D9C5C8_6EC0_4507_ACF1_BEE4D54D4AE8_.wvu.PrintArea</vt:lpstr>
      <vt:lpstr>CRONO!Z_18D9C5C8_6EC0_4507_ACF1_BEE4D54D4AE8_.wvu.PrintArea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'ORC. SINTÉTICO'!Z_18D9C5C8_6EC0_4507_ACF1_BEE4D54D4AE8_.wvu.Rows</vt:lpstr>
      <vt:lpstr>'BDI SEM DESONERAÇÃO'!Z_31669B58_6052_4B28_A2A6_B4D646275034_.wvu.PrintArea</vt:lpstr>
      <vt:lpstr>'BDI SEM DESONERAÇÃO'!Z_5C936B0E_B1B0_4680_9496_257339E19331_.wvu.PrintArea</vt:lpstr>
      <vt:lpstr>'BDI SEM DESONERAÇÃO'!Z_5EB5A1F5_D41C_4922_9EB6_0F91F671DD29_.wvu.PrintArea</vt:lpstr>
      <vt:lpstr>'BDI SEM DESONERAÇÃO'!Z_6CEAEE79_3031_4A07_9C1B_BEA3A33B6E8E_.wvu.PrintArea</vt:lpstr>
      <vt:lpstr>CPUS!Z_CA485D5E_5C09_4636_B7A6_10EC2B405CCB_.wvu.PrintArea</vt:lpstr>
      <vt:lpstr>CRONO!Z_CA485D5E_5C09_4636_B7A6_10EC2B405CCB_.wvu.PrintArea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'ORC. SINTÉTICO'!Z_CA485D5E_5C09_4636_B7A6_10EC2B405CCB_.wvu.Rows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Adriana Stocco</cp:lastModifiedBy>
  <cp:lastPrinted>2025-04-04T14:40:12Z</cp:lastPrinted>
  <dcterms:created xsi:type="dcterms:W3CDTF">2024-03-24T14:34:26Z</dcterms:created>
  <dcterms:modified xsi:type="dcterms:W3CDTF">2025-04-10T11:04:43Z</dcterms:modified>
</cp:coreProperties>
</file>