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\\192.168.0.2\obras\CARLOS EDUARDO\1. PAVIMENTAÇÕES\2023\4. FINISA - LOTE 01 - Vila São Francisco\01. Medições\01. Medição 01\4. DOCUMENTAÇÃO PRELIMINAR\"/>
    </mc:Choice>
  </mc:AlternateContent>
  <xr:revisionPtr revIDLastSave="0" documentId="13_ncr:1_{967B9741-30CC-49E0-B3D1-4FDC3D7DE1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EDIÇÃO" sheetId="4" r:id="rId1"/>
    <sheet name="RESUMO" sheetId="5" r:id="rId2"/>
    <sheet name="Rua Otávio de J. Biscaia" sheetId="6" r:id="rId3"/>
    <sheet name="Rua Antônio C. Buher" sheetId="7" r:id="rId4"/>
  </sheets>
  <definedNames>
    <definedName name="_xlnm._FilterDatabase" localSheetId="0" hidden="1">MEDIÇÃO!$C$80:$Y$568</definedName>
    <definedName name="_xlnm.Print_Area" localSheetId="0">MEDIÇÃO!$C$1:$P$571</definedName>
    <definedName name="_xlnm.Print_Area" localSheetId="1">RESUMO!$A$1:$M$53</definedName>
    <definedName name="fim" localSheetId="0">MEDIÇÃO!$P$571</definedName>
    <definedName name="_xlnm.Print_Titles" localSheetId="0">MEDIÇÃO!$12:$12</definedName>
    <definedName name="total" localSheetId="0">MEDIÇÃO!$O$564</definedName>
  </definedNames>
  <calcPr calcId="191029"/>
</workbook>
</file>

<file path=xl/calcChain.xml><?xml version="1.0" encoding="utf-8"?>
<calcChain xmlns="http://schemas.openxmlformats.org/spreadsheetml/2006/main">
  <c r="N6" i="6" l="1"/>
  <c r="X254" i="4"/>
  <c r="X255" i="4"/>
  <c r="X256" i="4"/>
  <c r="X257" i="4"/>
  <c r="Y257" i="4" s="1"/>
  <c r="X258" i="4"/>
  <c r="X259" i="4"/>
  <c r="X260" i="4"/>
  <c r="X261" i="4"/>
  <c r="Y261" i="4" s="1"/>
  <c r="X262" i="4"/>
  <c r="X263" i="4"/>
  <c r="X264" i="4"/>
  <c r="X265" i="4"/>
  <c r="X266" i="4"/>
  <c r="H29" i="7"/>
  <c r="H28" i="7"/>
  <c r="H6" i="7"/>
  <c r="K6" i="7"/>
  <c r="K30" i="7"/>
  <c r="M25" i="7"/>
  <c r="H20" i="7"/>
  <c r="H19" i="7"/>
  <c r="H18" i="7"/>
  <c r="M15" i="7"/>
  <c r="K10" i="7"/>
  <c r="K9" i="7"/>
  <c r="N8" i="7"/>
  <c r="H8" i="7"/>
  <c r="K8" i="7" s="1"/>
  <c r="H7" i="7"/>
  <c r="L3" i="7"/>
  <c r="K8" i="5"/>
  <c r="K7" i="5"/>
  <c r="H7" i="5"/>
  <c r="F7" i="5"/>
  <c r="K4" i="5"/>
  <c r="K5" i="5"/>
  <c r="N8" i="6"/>
  <c r="O8" i="6" s="1"/>
  <c r="N7" i="6"/>
  <c r="O7" i="6" s="1"/>
  <c r="O30" i="6"/>
  <c r="O29" i="6"/>
  <c r="O28" i="6"/>
  <c r="O19" i="6"/>
  <c r="O21" i="6" s="1"/>
  <c r="O20" i="6"/>
  <c r="O18" i="6"/>
  <c r="O9" i="6"/>
  <c r="O10" i="6"/>
  <c r="O6" i="6"/>
  <c r="K29" i="6"/>
  <c r="K28" i="6"/>
  <c r="K30" i="6"/>
  <c r="M25" i="6"/>
  <c r="M15" i="6"/>
  <c r="H19" i="6"/>
  <c r="H20" i="6"/>
  <c r="H18" i="6"/>
  <c r="K21" i="6" s="1"/>
  <c r="K18" i="6" s="1"/>
  <c r="Y497" i="4"/>
  <c r="Y498" i="4"/>
  <c r="Y499" i="4"/>
  <c r="Y500" i="4"/>
  <c r="Y501" i="4"/>
  <c r="Y502" i="4"/>
  <c r="Y503" i="4"/>
  <c r="Y504" i="4"/>
  <c r="Y505" i="4"/>
  <c r="Y506" i="4"/>
  <c r="Y507" i="4"/>
  <c r="Y508" i="4"/>
  <c r="Y509" i="4"/>
  <c r="Y510" i="4"/>
  <c r="Y511" i="4"/>
  <c r="Y512" i="4"/>
  <c r="Y513" i="4"/>
  <c r="Y514" i="4"/>
  <c r="Y515" i="4"/>
  <c r="Y516" i="4"/>
  <c r="Y517" i="4"/>
  <c r="Y518" i="4"/>
  <c r="Y519" i="4"/>
  <c r="Y520" i="4"/>
  <c r="Y521" i="4"/>
  <c r="Y522" i="4"/>
  <c r="Y523" i="4"/>
  <c r="Y524" i="4"/>
  <c r="Y525" i="4"/>
  <c r="Y526" i="4"/>
  <c r="Y527" i="4"/>
  <c r="Y528" i="4"/>
  <c r="Y529" i="4"/>
  <c r="Y530" i="4"/>
  <c r="Y531" i="4"/>
  <c r="Y532" i="4"/>
  <c r="Y533" i="4"/>
  <c r="Y534" i="4"/>
  <c r="Y535" i="4"/>
  <c r="Y536" i="4"/>
  <c r="Y537" i="4"/>
  <c r="Y538" i="4"/>
  <c r="Y539" i="4"/>
  <c r="Y540" i="4"/>
  <c r="Y541" i="4"/>
  <c r="Y542" i="4"/>
  <c r="Y543" i="4"/>
  <c r="Y544" i="4"/>
  <c r="Y545" i="4"/>
  <c r="Y546" i="4"/>
  <c r="Y547" i="4"/>
  <c r="Y548" i="4"/>
  <c r="Y549" i="4"/>
  <c r="Y550" i="4"/>
  <c r="Y551" i="4"/>
  <c r="Y552" i="4"/>
  <c r="Y553" i="4"/>
  <c r="Y554" i="4"/>
  <c r="Y555" i="4"/>
  <c r="Y556" i="4"/>
  <c r="Y557" i="4"/>
  <c r="Y558" i="4"/>
  <c r="Y559" i="4"/>
  <c r="Y560" i="4"/>
  <c r="Y561" i="4"/>
  <c r="Y496" i="4"/>
  <c r="Y428" i="4"/>
  <c r="Y429" i="4"/>
  <c r="Y430" i="4"/>
  <c r="Y431" i="4"/>
  <c r="Y432" i="4"/>
  <c r="Y433" i="4"/>
  <c r="Y434" i="4"/>
  <c r="Y435" i="4"/>
  <c r="Y436" i="4"/>
  <c r="Y437" i="4"/>
  <c r="Y438" i="4"/>
  <c r="Y439" i="4"/>
  <c r="Y440" i="4"/>
  <c r="Y441" i="4"/>
  <c r="Y442" i="4"/>
  <c r="Y443" i="4"/>
  <c r="Y444" i="4"/>
  <c r="Y445" i="4"/>
  <c r="Y446" i="4"/>
  <c r="Y447" i="4"/>
  <c r="Y448" i="4"/>
  <c r="Y449" i="4"/>
  <c r="Y450" i="4"/>
  <c r="Y451" i="4"/>
  <c r="Y452" i="4"/>
  <c r="Y453" i="4"/>
  <c r="Y454" i="4"/>
  <c r="Y455" i="4"/>
  <c r="Y456" i="4"/>
  <c r="Y457" i="4"/>
  <c r="Y458" i="4"/>
  <c r="Y459" i="4"/>
  <c r="Y460" i="4"/>
  <c r="Y461" i="4"/>
  <c r="Y462" i="4"/>
  <c r="Y463" i="4"/>
  <c r="Y464" i="4"/>
  <c r="Y465" i="4"/>
  <c r="Y466" i="4"/>
  <c r="Y467" i="4"/>
  <c r="Y468" i="4"/>
  <c r="Y469" i="4"/>
  <c r="Y470" i="4"/>
  <c r="Y471" i="4"/>
  <c r="Y472" i="4"/>
  <c r="Y473" i="4"/>
  <c r="Y474" i="4"/>
  <c r="Y475" i="4"/>
  <c r="Y476" i="4"/>
  <c r="Y477" i="4"/>
  <c r="Y478" i="4"/>
  <c r="Y479" i="4"/>
  <c r="Y480" i="4"/>
  <c r="Y481" i="4"/>
  <c r="Y482" i="4"/>
  <c r="Y483" i="4"/>
  <c r="Y484" i="4"/>
  <c r="Y485" i="4"/>
  <c r="Y486" i="4"/>
  <c r="Y487" i="4"/>
  <c r="Y488" i="4"/>
  <c r="Y489" i="4"/>
  <c r="Y490" i="4"/>
  <c r="Y491" i="4"/>
  <c r="Y492" i="4"/>
  <c r="Y427" i="4"/>
  <c r="Y359" i="4"/>
  <c r="Y360" i="4"/>
  <c r="Y361" i="4"/>
  <c r="Y362" i="4"/>
  <c r="Y363" i="4"/>
  <c r="Y364" i="4"/>
  <c r="Y365" i="4"/>
  <c r="Y366" i="4"/>
  <c r="Y367" i="4"/>
  <c r="Y368" i="4"/>
  <c r="Y369" i="4"/>
  <c r="Y370" i="4"/>
  <c r="Y371" i="4"/>
  <c r="Y372" i="4"/>
  <c r="Y373" i="4"/>
  <c r="Y374" i="4"/>
  <c r="Y375" i="4"/>
  <c r="Y376" i="4"/>
  <c r="Y377" i="4"/>
  <c r="Y378" i="4"/>
  <c r="Y379" i="4"/>
  <c r="Y380" i="4"/>
  <c r="Y381" i="4"/>
  <c r="Y382" i="4"/>
  <c r="Y383" i="4"/>
  <c r="Y384" i="4"/>
  <c r="Y385" i="4"/>
  <c r="Y386" i="4"/>
  <c r="Y387" i="4"/>
  <c r="Y388" i="4"/>
  <c r="Y389" i="4"/>
  <c r="Y390" i="4"/>
  <c r="Y391" i="4"/>
  <c r="Y392" i="4"/>
  <c r="Y393" i="4"/>
  <c r="Y394" i="4"/>
  <c r="Y395" i="4"/>
  <c r="Y396" i="4"/>
  <c r="Y397" i="4"/>
  <c r="Y398" i="4"/>
  <c r="Y399" i="4"/>
  <c r="Y400" i="4"/>
  <c r="Y401" i="4"/>
  <c r="Y402" i="4"/>
  <c r="Y403" i="4"/>
  <c r="Y404" i="4"/>
  <c r="Y405" i="4"/>
  <c r="Y406" i="4"/>
  <c r="Y407" i="4"/>
  <c r="Y408" i="4"/>
  <c r="Y409" i="4"/>
  <c r="Y410" i="4"/>
  <c r="Y411" i="4"/>
  <c r="Y412" i="4"/>
  <c r="Y413" i="4"/>
  <c r="Y414" i="4"/>
  <c r="Y415" i="4"/>
  <c r="Y416" i="4"/>
  <c r="Y417" i="4"/>
  <c r="Y418" i="4"/>
  <c r="Y419" i="4"/>
  <c r="Y420" i="4"/>
  <c r="Y421" i="4"/>
  <c r="Y422" i="4"/>
  <c r="Y423" i="4"/>
  <c r="Y358" i="4"/>
  <c r="Y290" i="4"/>
  <c r="Y291" i="4"/>
  <c r="Y292" i="4"/>
  <c r="Y293" i="4"/>
  <c r="Y294" i="4"/>
  <c r="Y295" i="4"/>
  <c r="Y296" i="4"/>
  <c r="Y297" i="4"/>
  <c r="Y298" i="4"/>
  <c r="Y299" i="4"/>
  <c r="Y300" i="4"/>
  <c r="Y301" i="4"/>
  <c r="Y302" i="4"/>
  <c r="Y303" i="4"/>
  <c r="Y304" i="4"/>
  <c r="Y305" i="4"/>
  <c r="Y306" i="4"/>
  <c r="Y307" i="4"/>
  <c r="Y308" i="4"/>
  <c r="Y309" i="4"/>
  <c r="Y310" i="4"/>
  <c r="Y311" i="4"/>
  <c r="Y312" i="4"/>
  <c r="Y313" i="4"/>
  <c r="Y314" i="4"/>
  <c r="Y315" i="4"/>
  <c r="Y316" i="4"/>
  <c r="Y317" i="4"/>
  <c r="Y318" i="4"/>
  <c r="Y319" i="4"/>
  <c r="Y320" i="4"/>
  <c r="Y321" i="4"/>
  <c r="Y322" i="4"/>
  <c r="Y323" i="4"/>
  <c r="Y324" i="4"/>
  <c r="Y325" i="4"/>
  <c r="Y326" i="4"/>
  <c r="Y327" i="4"/>
  <c r="Y328" i="4"/>
  <c r="Y329" i="4"/>
  <c r="Y330" i="4"/>
  <c r="Y331" i="4"/>
  <c r="Y332" i="4"/>
  <c r="Y333" i="4"/>
  <c r="Y334" i="4"/>
  <c r="Y335" i="4"/>
  <c r="Y336" i="4"/>
  <c r="Y337" i="4"/>
  <c r="Y338" i="4"/>
  <c r="Y339" i="4"/>
  <c r="Y340" i="4"/>
  <c r="Y341" i="4"/>
  <c r="Y342" i="4"/>
  <c r="Y343" i="4"/>
  <c r="Y344" i="4"/>
  <c r="Y345" i="4"/>
  <c r="Y346" i="4"/>
  <c r="Y347" i="4"/>
  <c r="Y348" i="4"/>
  <c r="Y349" i="4"/>
  <c r="Y350" i="4"/>
  <c r="Y351" i="4"/>
  <c r="Y352" i="4"/>
  <c r="Y353" i="4"/>
  <c r="Y354" i="4"/>
  <c r="Y289" i="4"/>
  <c r="Y221" i="4"/>
  <c r="Y222" i="4"/>
  <c r="Y223" i="4"/>
  <c r="Y224" i="4"/>
  <c r="Y225" i="4"/>
  <c r="Y226" i="4"/>
  <c r="Y227" i="4"/>
  <c r="Y228" i="4"/>
  <c r="Y229" i="4"/>
  <c r="Y230" i="4"/>
  <c r="Y231" i="4"/>
  <c r="Y232" i="4"/>
  <c r="Y233" i="4"/>
  <c r="Y234" i="4"/>
  <c r="Y235" i="4"/>
  <c r="Y236" i="4"/>
  <c r="Y237" i="4"/>
  <c r="Y238" i="4"/>
  <c r="Y239" i="4"/>
  <c r="Y240" i="4"/>
  <c r="Y241" i="4"/>
  <c r="Y242" i="4"/>
  <c r="Y243" i="4"/>
  <c r="Y244" i="4"/>
  <c r="Y245" i="4"/>
  <c r="Y246" i="4"/>
  <c r="Y247" i="4"/>
  <c r="Y248" i="4"/>
  <c r="Y249" i="4"/>
  <c r="Y250" i="4"/>
  <c r="Y251" i="4"/>
  <c r="Y252" i="4"/>
  <c r="Y253" i="4"/>
  <c r="Y254" i="4"/>
  <c r="Y255" i="4"/>
  <c r="Y256" i="4"/>
  <c r="Y258" i="4"/>
  <c r="Y259" i="4"/>
  <c r="Y260" i="4"/>
  <c r="Y262" i="4"/>
  <c r="Y263" i="4"/>
  <c r="Y264" i="4"/>
  <c r="Y265" i="4"/>
  <c r="Y266" i="4"/>
  <c r="Y267" i="4"/>
  <c r="Y268" i="4"/>
  <c r="Y269" i="4"/>
  <c r="Y270" i="4"/>
  <c r="Y271" i="4"/>
  <c r="Y272" i="4"/>
  <c r="Y273" i="4"/>
  <c r="Y274" i="4"/>
  <c r="Y275" i="4"/>
  <c r="Y276" i="4"/>
  <c r="Y277" i="4"/>
  <c r="Y278" i="4"/>
  <c r="Y279" i="4"/>
  <c r="Y280" i="4"/>
  <c r="Y281" i="4"/>
  <c r="Y282" i="4"/>
  <c r="Y283" i="4"/>
  <c r="Y284" i="4"/>
  <c r="Y285" i="4"/>
  <c r="Y220" i="4"/>
  <c r="Y152" i="4"/>
  <c r="Y153" i="4"/>
  <c r="Y154" i="4"/>
  <c r="Y155" i="4"/>
  <c r="Y156" i="4"/>
  <c r="Y157" i="4"/>
  <c r="Y158" i="4"/>
  <c r="Y159" i="4"/>
  <c r="Y160" i="4"/>
  <c r="Y161" i="4"/>
  <c r="Y162" i="4"/>
  <c r="Y163" i="4"/>
  <c r="Y164" i="4"/>
  <c r="Y165" i="4"/>
  <c r="Y166" i="4"/>
  <c r="Y167" i="4"/>
  <c r="Y168" i="4"/>
  <c r="Y169" i="4"/>
  <c r="Y170" i="4"/>
  <c r="Y171" i="4"/>
  <c r="Y172" i="4"/>
  <c r="Y173" i="4"/>
  <c r="Y174" i="4"/>
  <c r="Y175" i="4"/>
  <c r="Y176" i="4"/>
  <c r="Y177" i="4"/>
  <c r="Y178" i="4"/>
  <c r="Y179" i="4"/>
  <c r="Y180" i="4"/>
  <c r="Y181" i="4"/>
  <c r="Y182" i="4"/>
  <c r="Y183" i="4"/>
  <c r="Y184" i="4"/>
  <c r="Y185" i="4"/>
  <c r="Y186" i="4"/>
  <c r="Y187" i="4"/>
  <c r="Y188" i="4"/>
  <c r="Y189" i="4"/>
  <c r="Y190" i="4"/>
  <c r="Y191" i="4"/>
  <c r="Y192" i="4"/>
  <c r="Y193" i="4"/>
  <c r="Y194" i="4"/>
  <c r="Y195" i="4"/>
  <c r="Y196" i="4"/>
  <c r="Y197" i="4"/>
  <c r="Y198" i="4"/>
  <c r="Y199" i="4"/>
  <c r="Y200" i="4"/>
  <c r="Y201" i="4"/>
  <c r="Y202" i="4"/>
  <c r="Y203" i="4"/>
  <c r="Y204" i="4"/>
  <c r="Y205" i="4"/>
  <c r="Y206" i="4"/>
  <c r="Y207" i="4"/>
  <c r="Y208" i="4"/>
  <c r="Y209" i="4"/>
  <c r="Y210" i="4"/>
  <c r="Y211" i="4"/>
  <c r="Y212" i="4"/>
  <c r="Y213" i="4"/>
  <c r="Y214" i="4"/>
  <c r="Y215" i="4"/>
  <c r="Y216" i="4"/>
  <c r="Y151" i="4"/>
  <c r="Y84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20" i="4"/>
  <c r="Y121" i="4"/>
  <c r="Y122" i="4"/>
  <c r="Y125" i="4"/>
  <c r="Y128" i="4"/>
  <c r="Y129" i="4"/>
  <c r="Y130" i="4"/>
  <c r="Y131" i="4"/>
  <c r="Y132" i="4"/>
  <c r="Y133" i="4"/>
  <c r="Y134" i="4"/>
  <c r="Y135" i="4"/>
  <c r="Y136" i="4"/>
  <c r="Y137" i="4"/>
  <c r="Y139" i="4"/>
  <c r="Y140" i="4"/>
  <c r="Y141" i="4"/>
  <c r="Y142" i="4"/>
  <c r="Y143" i="4"/>
  <c r="Y144" i="4"/>
  <c r="Y145" i="4"/>
  <c r="Y146" i="4"/>
  <c r="Y147" i="4"/>
  <c r="Y82" i="4"/>
  <c r="Y13" i="4"/>
  <c r="Y15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51" i="4"/>
  <c r="Y52" i="4"/>
  <c r="Y53" i="4"/>
  <c r="Y56" i="4"/>
  <c r="Y59" i="4"/>
  <c r="Y60" i="4"/>
  <c r="Y61" i="4"/>
  <c r="Y62" i="4"/>
  <c r="Y63" i="4"/>
  <c r="Y64" i="4"/>
  <c r="Y65" i="4"/>
  <c r="Y66" i="4"/>
  <c r="Y67" i="4"/>
  <c r="Y68" i="4"/>
  <c r="Y70" i="4"/>
  <c r="Y71" i="4"/>
  <c r="Y72" i="4"/>
  <c r="Y73" i="4"/>
  <c r="Y74" i="4"/>
  <c r="Y75" i="4"/>
  <c r="Y76" i="4"/>
  <c r="Y77" i="4"/>
  <c r="Y78" i="4"/>
  <c r="X15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51" i="4"/>
  <c r="X52" i="4"/>
  <c r="X53" i="4"/>
  <c r="X56" i="4"/>
  <c r="X59" i="4"/>
  <c r="X60" i="4"/>
  <c r="X61" i="4"/>
  <c r="X62" i="4"/>
  <c r="X63" i="4"/>
  <c r="X64" i="4"/>
  <c r="X65" i="4"/>
  <c r="X66" i="4"/>
  <c r="X67" i="4"/>
  <c r="X68" i="4"/>
  <c r="X70" i="4"/>
  <c r="X71" i="4"/>
  <c r="X72" i="4"/>
  <c r="X73" i="4"/>
  <c r="X74" i="4"/>
  <c r="X75" i="4"/>
  <c r="X76" i="4"/>
  <c r="X77" i="4"/>
  <c r="X78" i="4"/>
  <c r="X13" i="4"/>
  <c r="AB14" i="4"/>
  <c r="AC14" i="4"/>
  <c r="AD14" i="4"/>
  <c r="AE14" i="4"/>
  <c r="AF14" i="4"/>
  <c r="AB15" i="4"/>
  <c r="AC15" i="4"/>
  <c r="AD15" i="4"/>
  <c r="AE15" i="4"/>
  <c r="AF15" i="4"/>
  <c r="AB16" i="4"/>
  <c r="AC16" i="4"/>
  <c r="AD16" i="4"/>
  <c r="AE16" i="4"/>
  <c r="AF16" i="4"/>
  <c r="AB17" i="4"/>
  <c r="AC17" i="4"/>
  <c r="AD17" i="4"/>
  <c r="AE17" i="4"/>
  <c r="AF17" i="4"/>
  <c r="AB18" i="4"/>
  <c r="AC18" i="4"/>
  <c r="AD18" i="4"/>
  <c r="AE18" i="4"/>
  <c r="AF18" i="4"/>
  <c r="AB19" i="4"/>
  <c r="AC19" i="4"/>
  <c r="AD19" i="4"/>
  <c r="AE19" i="4"/>
  <c r="AF19" i="4"/>
  <c r="AB20" i="4"/>
  <c r="AC20" i="4"/>
  <c r="AD20" i="4"/>
  <c r="AE20" i="4"/>
  <c r="AF20" i="4"/>
  <c r="AB21" i="4"/>
  <c r="AC21" i="4"/>
  <c r="AD21" i="4"/>
  <c r="AE21" i="4"/>
  <c r="AF21" i="4"/>
  <c r="AB22" i="4"/>
  <c r="AC22" i="4"/>
  <c r="AD22" i="4"/>
  <c r="AE22" i="4"/>
  <c r="AF22" i="4"/>
  <c r="AB23" i="4"/>
  <c r="AC23" i="4"/>
  <c r="AD23" i="4"/>
  <c r="AE23" i="4"/>
  <c r="AF23" i="4"/>
  <c r="AB24" i="4"/>
  <c r="AC24" i="4"/>
  <c r="AD24" i="4"/>
  <c r="AE24" i="4"/>
  <c r="AF24" i="4"/>
  <c r="AB25" i="4"/>
  <c r="AC25" i="4"/>
  <c r="AD25" i="4"/>
  <c r="AE25" i="4"/>
  <c r="AF25" i="4"/>
  <c r="AB26" i="4"/>
  <c r="AC26" i="4"/>
  <c r="AD26" i="4"/>
  <c r="AE26" i="4"/>
  <c r="AF26" i="4"/>
  <c r="AB27" i="4"/>
  <c r="AC27" i="4"/>
  <c r="AD27" i="4"/>
  <c r="AE27" i="4"/>
  <c r="AF27" i="4"/>
  <c r="AB28" i="4"/>
  <c r="AC28" i="4"/>
  <c r="AD28" i="4"/>
  <c r="AE28" i="4"/>
  <c r="AF28" i="4"/>
  <c r="AB29" i="4"/>
  <c r="AC29" i="4"/>
  <c r="AD29" i="4"/>
  <c r="AE29" i="4"/>
  <c r="AF29" i="4"/>
  <c r="AB30" i="4"/>
  <c r="AC30" i="4"/>
  <c r="AD30" i="4"/>
  <c r="AE30" i="4"/>
  <c r="AF30" i="4"/>
  <c r="AB31" i="4"/>
  <c r="AC31" i="4"/>
  <c r="AD31" i="4"/>
  <c r="AE31" i="4"/>
  <c r="AF31" i="4"/>
  <c r="AB32" i="4"/>
  <c r="AC32" i="4"/>
  <c r="AD32" i="4"/>
  <c r="AE32" i="4"/>
  <c r="AF32" i="4"/>
  <c r="AB33" i="4"/>
  <c r="AC33" i="4"/>
  <c r="AD33" i="4"/>
  <c r="AE33" i="4"/>
  <c r="AF33" i="4"/>
  <c r="AB34" i="4"/>
  <c r="AC34" i="4"/>
  <c r="AD34" i="4"/>
  <c r="AE34" i="4"/>
  <c r="AF34" i="4"/>
  <c r="AB35" i="4"/>
  <c r="AC35" i="4"/>
  <c r="AD35" i="4"/>
  <c r="AE35" i="4"/>
  <c r="AF35" i="4"/>
  <c r="AB36" i="4"/>
  <c r="AC36" i="4"/>
  <c r="AD36" i="4"/>
  <c r="AE36" i="4"/>
  <c r="AF36" i="4"/>
  <c r="AB37" i="4"/>
  <c r="AC37" i="4"/>
  <c r="AD37" i="4"/>
  <c r="AE37" i="4"/>
  <c r="AF37" i="4"/>
  <c r="AB38" i="4"/>
  <c r="AC38" i="4"/>
  <c r="AD38" i="4"/>
  <c r="AE38" i="4"/>
  <c r="AF38" i="4"/>
  <c r="AB39" i="4"/>
  <c r="AC39" i="4"/>
  <c r="AD39" i="4"/>
  <c r="AE39" i="4"/>
  <c r="AF39" i="4"/>
  <c r="AB40" i="4"/>
  <c r="AC40" i="4"/>
  <c r="AD40" i="4"/>
  <c r="AE40" i="4"/>
  <c r="AF40" i="4"/>
  <c r="AB41" i="4"/>
  <c r="AC41" i="4"/>
  <c r="AD41" i="4"/>
  <c r="AE41" i="4"/>
  <c r="AF41" i="4"/>
  <c r="AB42" i="4"/>
  <c r="AC42" i="4"/>
  <c r="AD42" i="4"/>
  <c r="AE42" i="4"/>
  <c r="AF42" i="4"/>
  <c r="AB43" i="4"/>
  <c r="AC43" i="4"/>
  <c r="AD43" i="4"/>
  <c r="AE43" i="4"/>
  <c r="AF43" i="4"/>
  <c r="AB44" i="4"/>
  <c r="AC44" i="4"/>
  <c r="AD44" i="4"/>
  <c r="AE44" i="4"/>
  <c r="AF44" i="4"/>
  <c r="AB45" i="4"/>
  <c r="AC45" i="4"/>
  <c r="AD45" i="4"/>
  <c r="AE45" i="4"/>
  <c r="AF45" i="4"/>
  <c r="AB46" i="4"/>
  <c r="AC46" i="4"/>
  <c r="AD46" i="4"/>
  <c r="AE46" i="4"/>
  <c r="AF46" i="4"/>
  <c r="AB47" i="4"/>
  <c r="AC47" i="4"/>
  <c r="AD47" i="4"/>
  <c r="AE47" i="4"/>
  <c r="AF47" i="4"/>
  <c r="AB48" i="4"/>
  <c r="AC48" i="4"/>
  <c r="AD48" i="4"/>
  <c r="AE48" i="4"/>
  <c r="AF48" i="4"/>
  <c r="AB49" i="4"/>
  <c r="AC49" i="4"/>
  <c r="AD49" i="4"/>
  <c r="AE49" i="4"/>
  <c r="AF49" i="4"/>
  <c r="AB50" i="4"/>
  <c r="AC50" i="4"/>
  <c r="AD50" i="4"/>
  <c r="AE50" i="4"/>
  <c r="AF50" i="4"/>
  <c r="AB51" i="4"/>
  <c r="AC51" i="4"/>
  <c r="AD51" i="4"/>
  <c r="AE51" i="4"/>
  <c r="AF51" i="4"/>
  <c r="AB52" i="4"/>
  <c r="AC52" i="4"/>
  <c r="AD52" i="4"/>
  <c r="AE52" i="4"/>
  <c r="AF52" i="4"/>
  <c r="AB53" i="4"/>
  <c r="AC53" i="4"/>
  <c r="AD53" i="4"/>
  <c r="AE53" i="4"/>
  <c r="AF53" i="4"/>
  <c r="AB54" i="4"/>
  <c r="AC54" i="4"/>
  <c r="AD54" i="4"/>
  <c r="AE54" i="4"/>
  <c r="AF54" i="4"/>
  <c r="AB55" i="4"/>
  <c r="AC55" i="4"/>
  <c r="AD55" i="4"/>
  <c r="AE55" i="4"/>
  <c r="AF55" i="4"/>
  <c r="AB56" i="4"/>
  <c r="AC56" i="4"/>
  <c r="AD56" i="4"/>
  <c r="AE56" i="4"/>
  <c r="AF56" i="4"/>
  <c r="AB57" i="4"/>
  <c r="AC57" i="4"/>
  <c r="AD57" i="4"/>
  <c r="AE57" i="4"/>
  <c r="AF57" i="4"/>
  <c r="AB58" i="4"/>
  <c r="AC58" i="4"/>
  <c r="AD58" i="4"/>
  <c r="AE58" i="4"/>
  <c r="AF58" i="4"/>
  <c r="AB59" i="4"/>
  <c r="AC59" i="4"/>
  <c r="AD59" i="4"/>
  <c r="AE59" i="4"/>
  <c r="AF59" i="4"/>
  <c r="AB60" i="4"/>
  <c r="AC60" i="4"/>
  <c r="AD60" i="4"/>
  <c r="AE60" i="4"/>
  <c r="AF60" i="4"/>
  <c r="AB61" i="4"/>
  <c r="AC61" i="4"/>
  <c r="AD61" i="4"/>
  <c r="AE61" i="4"/>
  <c r="AF61" i="4"/>
  <c r="AB62" i="4"/>
  <c r="AC62" i="4"/>
  <c r="AD62" i="4"/>
  <c r="AE62" i="4"/>
  <c r="AF62" i="4"/>
  <c r="AB63" i="4"/>
  <c r="AC63" i="4"/>
  <c r="AD63" i="4"/>
  <c r="AE63" i="4"/>
  <c r="AF63" i="4"/>
  <c r="AB64" i="4"/>
  <c r="AC64" i="4"/>
  <c r="AD64" i="4"/>
  <c r="AE64" i="4"/>
  <c r="AF64" i="4"/>
  <c r="AB65" i="4"/>
  <c r="AC65" i="4"/>
  <c r="AD65" i="4"/>
  <c r="AE65" i="4"/>
  <c r="AF65" i="4"/>
  <c r="AB66" i="4"/>
  <c r="AC66" i="4"/>
  <c r="AD66" i="4"/>
  <c r="AE66" i="4"/>
  <c r="AF66" i="4"/>
  <c r="AB67" i="4"/>
  <c r="AC67" i="4"/>
  <c r="AD67" i="4"/>
  <c r="AE67" i="4"/>
  <c r="AF67" i="4"/>
  <c r="AB68" i="4"/>
  <c r="AC68" i="4"/>
  <c r="AD68" i="4"/>
  <c r="AE68" i="4"/>
  <c r="AF68" i="4"/>
  <c r="AB69" i="4"/>
  <c r="AC69" i="4"/>
  <c r="AD69" i="4"/>
  <c r="AE69" i="4"/>
  <c r="AF69" i="4"/>
  <c r="AB70" i="4"/>
  <c r="AC70" i="4"/>
  <c r="AD70" i="4"/>
  <c r="AE70" i="4"/>
  <c r="AF70" i="4"/>
  <c r="AB71" i="4"/>
  <c r="AC71" i="4"/>
  <c r="AD71" i="4"/>
  <c r="AE71" i="4"/>
  <c r="AF71" i="4"/>
  <c r="AB72" i="4"/>
  <c r="AC72" i="4"/>
  <c r="AD72" i="4"/>
  <c r="AE72" i="4"/>
  <c r="AF72" i="4"/>
  <c r="AB73" i="4"/>
  <c r="AC73" i="4"/>
  <c r="AD73" i="4"/>
  <c r="AE73" i="4"/>
  <c r="AF73" i="4"/>
  <c r="AB74" i="4"/>
  <c r="AC74" i="4"/>
  <c r="AD74" i="4"/>
  <c r="AE74" i="4"/>
  <c r="AF74" i="4"/>
  <c r="AB75" i="4"/>
  <c r="AC75" i="4"/>
  <c r="AD75" i="4"/>
  <c r="AE75" i="4"/>
  <c r="AF75" i="4"/>
  <c r="AB76" i="4"/>
  <c r="AC76" i="4"/>
  <c r="AD76" i="4"/>
  <c r="AE76" i="4"/>
  <c r="AF76" i="4"/>
  <c r="AB77" i="4"/>
  <c r="AC77" i="4"/>
  <c r="AD77" i="4"/>
  <c r="AE77" i="4"/>
  <c r="AF77" i="4"/>
  <c r="AB78" i="4"/>
  <c r="AC78" i="4"/>
  <c r="AD78" i="4"/>
  <c r="AE78" i="4"/>
  <c r="AF78" i="4"/>
  <c r="AA15" i="4"/>
  <c r="AA16" i="4"/>
  <c r="X16" i="4" s="1"/>
  <c r="Y16" i="4" s="1"/>
  <c r="AA17" i="4"/>
  <c r="X17" i="4" s="1"/>
  <c r="Y17" i="4" s="1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X49" i="4" s="1"/>
  <c r="Y49" i="4" s="1"/>
  <c r="AA50" i="4"/>
  <c r="X50" i="4" s="1"/>
  <c r="Y50" i="4" s="1"/>
  <c r="AA51" i="4"/>
  <c r="AA52" i="4"/>
  <c r="AA53" i="4"/>
  <c r="AA54" i="4"/>
  <c r="X54" i="4" s="1"/>
  <c r="Y54" i="4" s="1"/>
  <c r="AA55" i="4"/>
  <c r="X55" i="4" s="1"/>
  <c r="Y55" i="4" s="1"/>
  <c r="AA56" i="4"/>
  <c r="AA57" i="4"/>
  <c r="X57" i="4" s="1"/>
  <c r="Y57" i="4" s="1"/>
  <c r="AA58" i="4"/>
  <c r="X58" i="4" s="1"/>
  <c r="Y58" i="4" s="1"/>
  <c r="AA59" i="4"/>
  <c r="AA60" i="4"/>
  <c r="AA61" i="4"/>
  <c r="AA62" i="4"/>
  <c r="AA63" i="4"/>
  <c r="AA64" i="4"/>
  <c r="AA65" i="4"/>
  <c r="AA66" i="4"/>
  <c r="AA67" i="4"/>
  <c r="AA68" i="4"/>
  <c r="AA69" i="4"/>
  <c r="X69" i="4" s="1"/>
  <c r="Y69" i="4" s="1"/>
  <c r="AA70" i="4"/>
  <c r="AA71" i="4"/>
  <c r="AA72" i="4"/>
  <c r="AA73" i="4"/>
  <c r="AA74" i="4"/>
  <c r="AA75" i="4"/>
  <c r="AA76" i="4"/>
  <c r="AA77" i="4"/>
  <c r="AA78" i="4"/>
  <c r="AA14" i="4"/>
  <c r="X14" i="4" s="1"/>
  <c r="Y14" i="4" s="1"/>
  <c r="AB13" i="4"/>
  <c r="AC13" i="4"/>
  <c r="AD13" i="4"/>
  <c r="AE13" i="4"/>
  <c r="AF13" i="4"/>
  <c r="AA13" i="4"/>
  <c r="X497" i="4"/>
  <c r="X498" i="4"/>
  <c r="X499" i="4"/>
  <c r="X500" i="4"/>
  <c r="X501" i="4"/>
  <c r="X502" i="4"/>
  <c r="X503" i="4"/>
  <c r="X504" i="4"/>
  <c r="X505" i="4"/>
  <c r="X506" i="4"/>
  <c r="X507" i="4"/>
  <c r="X508" i="4"/>
  <c r="X509" i="4"/>
  <c r="X510" i="4"/>
  <c r="X511" i="4"/>
  <c r="X512" i="4"/>
  <c r="X513" i="4"/>
  <c r="X514" i="4"/>
  <c r="X515" i="4"/>
  <c r="X516" i="4"/>
  <c r="X517" i="4"/>
  <c r="X518" i="4"/>
  <c r="X519" i="4"/>
  <c r="X520" i="4"/>
  <c r="X521" i="4"/>
  <c r="X522" i="4"/>
  <c r="X523" i="4"/>
  <c r="X524" i="4"/>
  <c r="X525" i="4"/>
  <c r="X526" i="4"/>
  <c r="X527" i="4"/>
  <c r="X528" i="4"/>
  <c r="X529" i="4"/>
  <c r="X530" i="4"/>
  <c r="X531" i="4"/>
  <c r="X532" i="4"/>
  <c r="X533" i="4"/>
  <c r="X534" i="4"/>
  <c r="X535" i="4"/>
  <c r="X536" i="4"/>
  <c r="X537" i="4"/>
  <c r="X538" i="4"/>
  <c r="X539" i="4"/>
  <c r="X540" i="4"/>
  <c r="X541" i="4"/>
  <c r="X542" i="4"/>
  <c r="X543" i="4"/>
  <c r="X544" i="4"/>
  <c r="X545" i="4"/>
  <c r="X546" i="4"/>
  <c r="X547" i="4"/>
  <c r="X548" i="4"/>
  <c r="X549" i="4"/>
  <c r="X550" i="4"/>
  <c r="X551" i="4"/>
  <c r="X552" i="4"/>
  <c r="X553" i="4"/>
  <c r="X554" i="4"/>
  <c r="X555" i="4"/>
  <c r="X556" i="4"/>
  <c r="X557" i="4"/>
  <c r="X558" i="4"/>
  <c r="X559" i="4"/>
  <c r="X560" i="4"/>
  <c r="X561" i="4"/>
  <c r="X496" i="4"/>
  <c r="X428" i="4"/>
  <c r="X429" i="4"/>
  <c r="X430" i="4"/>
  <c r="X431" i="4"/>
  <c r="X432" i="4"/>
  <c r="X433" i="4"/>
  <c r="X434" i="4"/>
  <c r="X435" i="4"/>
  <c r="X436" i="4"/>
  <c r="X437" i="4"/>
  <c r="X438" i="4"/>
  <c r="X439" i="4"/>
  <c r="X440" i="4"/>
  <c r="X441" i="4"/>
  <c r="X442" i="4"/>
  <c r="X443" i="4"/>
  <c r="X444" i="4"/>
  <c r="X445" i="4"/>
  <c r="X446" i="4"/>
  <c r="X447" i="4"/>
  <c r="X448" i="4"/>
  <c r="X449" i="4"/>
  <c r="X450" i="4"/>
  <c r="X451" i="4"/>
  <c r="X452" i="4"/>
  <c r="X453" i="4"/>
  <c r="X454" i="4"/>
  <c r="X455" i="4"/>
  <c r="X456" i="4"/>
  <c r="X457" i="4"/>
  <c r="X458" i="4"/>
  <c r="X459" i="4"/>
  <c r="X460" i="4"/>
  <c r="X461" i="4"/>
  <c r="X462" i="4"/>
  <c r="X463" i="4"/>
  <c r="X464" i="4"/>
  <c r="X465" i="4"/>
  <c r="X466" i="4"/>
  <c r="X467" i="4"/>
  <c r="X468" i="4"/>
  <c r="X469" i="4"/>
  <c r="X470" i="4"/>
  <c r="X471" i="4"/>
  <c r="X472" i="4"/>
  <c r="X473" i="4"/>
  <c r="X474" i="4"/>
  <c r="X475" i="4"/>
  <c r="X476" i="4"/>
  <c r="X477" i="4"/>
  <c r="X478" i="4"/>
  <c r="X479" i="4"/>
  <c r="X480" i="4"/>
  <c r="X481" i="4"/>
  <c r="X482" i="4"/>
  <c r="X483" i="4"/>
  <c r="X484" i="4"/>
  <c r="X485" i="4"/>
  <c r="X486" i="4"/>
  <c r="X487" i="4"/>
  <c r="X488" i="4"/>
  <c r="X489" i="4"/>
  <c r="X490" i="4"/>
  <c r="X491" i="4"/>
  <c r="X492" i="4"/>
  <c r="X427" i="4"/>
  <c r="X359" i="4"/>
  <c r="X360" i="4"/>
  <c r="X361" i="4"/>
  <c r="X362" i="4"/>
  <c r="X363" i="4"/>
  <c r="X364" i="4"/>
  <c r="X365" i="4"/>
  <c r="X366" i="4"/>
  <c r="X367" i="4"/>
  <c r="X368" i="4"/>
  <c r="X369" i="4"/>
  <c r="X370" i="4"/>
  <c r="X371" i="4"/>
  <c r="X372" i="4"/>
  <c r="X373" i="4"/>
  <c r="X374" i="4"/>
  <c r="X375" i="4"/>
  <c r="X376" i="4"/>
  <c r="X377" i="4"/>
  <c r="X378" i="4"/>
  <c r="X379" i="4"/>
  <c r="X380" i="4"/>
  <c r="X381" i="4"/>
  <c r="X382" i="4"/>
  <c r="X383" i="4"/>
  <c r="X384" i="4"/>
  <c r="X385" i="4"/>
  <c r="X386" i="4"/>
  <c r="X387" i="4"/>
  <c r="X388" i="4"/>
  <c r="X389" i="4"/>
  <c r="X390" i="4"/>
  <c r="X391" i="4"/>
  <c r="X392" i="4"/>
  <c r="X393" i="4"/>
  <c r="X394" i="4"/>
  <c r="X395" i="4"/>
  <c r="X396" i="4"/>
  <c r="X397" i="4"/>
  <c r="X398" i="4"/>
  <c r="X399" i="4"/>
  <c r="X400" i="4"/>
  <c r="X401" i="4"/>
  <c r="X402" i="4"/>
  <c r="X403" i="4"/>
  <c r="X404" i="4"/>
  <c r="X405" i="4"/>
  <c r="X406" i="4"/>
  <c r="X407" i="4"/>
  <c r="X408" i="4"/>
  <c r="X409" i="4"/>
  <c r="X410" i="4"/>
  <c r="X411" i="4"/>
  <c r="X412" i="4"/>
  <c r="X413" i="4"/>
  <c r="X414" i="4"/>
  <c r="X415" i="4"/>
  <c r="X416" i="4"/>
  <c r="X417" i="4"/>
  <c r="X418" i="4"/>
  <c r="X419" i="4"/>
  <c r="X420" i="4"/>
  <c r="X421" i="4"/>
  <c r="X422" i="4"/>
  <c r="X423" i="4"/>
  <c r="X358" i="4"/>
  <c r="X290" i="4"/>
  <c r="X291" i="4"/>
  <c r="X292" i="4"/>
  <c r="X293" i="4"/>
  <c r="X294" i="4"/>
  <c r="X295" i="4"/>
  <c r="X296" i="4"/>
  <c r="X297" i="4"/>
  <c r="X298" i="4"/>
  <c r="X299" i="4"/>
  <c r="X300" i="4"/>
  <c r="X301" i="4"/>
  <c r="X302" i="4"/>
  <c r="X303" i="4"/>
  <c r="X304" i="4"/>
  <c r="X305" i="4"/>
  <c r="X306" i="4"/>
  <c r="X307" i="4"/>
  <c r="X308" i="4"/>
  <c r="X309" i="4"/>
  <c r="X310" i="4"/>
  <c r="X311" i="4"/>
  <c r="X312" i="4"/>
  <c r="X313" i="4"/>
  <c r="X314" i="4"/>
  <c r="X315" i="4"/>
  <c r="X316" i="4"/>
  <c r="X317" i="4"/>
  <c r="X318" i="4"/>
  <c r="X319" i="4"/>
  <c r="X320" i="4"/>
  <c r="X321" i="4"/>
  <c r="X322" i="4"/>
  <c r="X323" i="4"/>
  <c r="X324" i="4"/>
  <c r="X325" i="4"/>
  <c r="X326" i="4"/>
  <c r="X327" i="4"/>
  <c r="X328" i="4"/>
  <c r="X329" i="4"/>
  <c r="X330" i="4"/>
  <c r="X331" i="4"/>
  <c r="X332" i="4"/>
  <c r="X333" i="4"/>
  <c r="X334" i="4"/>
  <c r="X335" i="4"/>
  <c r="X336" i="4"/>
  <c r="X337" i="4"/>
  <c r="X338" i="4"/>
  <c r="X339" i="4"/>
  <c r="X340" i="4"/>
  <c r="X341" i="4"/>
  <c r="X342" i="4"/>
  <c r="X343" i="4"/>
  <c r="X344" i="4"/>
  <c r="X345" i="4"/>
  <c r="X346" i="4"/>
  <c r="X347" i="4"/>
  <c r="X348" i="4"/>
  <c r="X349" i="4"/>
  <c r="X350" i="4"/>
  <c r="X351" i="4"/>
  <c r="X352" i="4"/>
  <c r="X353" i="4"/>
  <c r="X354" i="4"/>
  <c r="X289" i="4"/>
  <c r="X221" i="4"/>
  <c r="X222" i="4"/>
  <c r="X223" i="4"/>
  <c r="X224" i="4"/>
  <c r="X225" i="4"/>
  <c r="X226" i="4"/>
  <c r="X227" i="4"/>
  <c r="X228" i="4"/>
  <c r="X229" i="4"/>
  <c r="X230" i="4"/>
  <c r="X231" i="4"/>
  <c r="X232" i="4"/>
  <c r="X233" i="4"/>
  <c r="X234" i="4"/>
  <c r="X235" i="4"/>
  <c r="X236" i="4"/>
  <c r="X237" i="4"/>
  <c r="X238" i="4"/>
  <c r="X239" i="4"/>
  <c r="X240" i="4"/>
  <c r="X241" i="4"/>
  <c r="X242" i="4"/>
  <c r="X243" i="4"/>
  <c r="X244" i="4"/>
  <c r="X245" i="4"/>
  <c r="X246" i="4"/>
  <c r="X247" i="4"/>
  <c r="X248" i="4"/>
  <c r="X249" i="4"/>
  <c r="X250" i="4"/>
  <c r="X251" i="4"/>
  <c r="X252" i="4"/>
  <c r="X253" i="4"/>
  <c r="X267" i="4"/>
  <c r="X268" i="4"/>
  <c r="X269" i="4"/>
  <c r="X270" i="4"/>
  <c r="X271" i="4"/>
  <c r="X272" i="4"/>
  <c r="X273" i="4"/>
  <c r="X274" i="4"/>
  <c r="X275" i="4"/>
  <c r="X276" i="4"/>
  <c r="X277" i="4"/>
  <c r="X278" i="4"/>
  <c r="X279" i="4"/>
  <c r="X280" i="4"/>
  <c r="X281" i="4"/>
  <c r="X282" i="4"/>
  <c r="X283" i="4"/>
  <c r="X284" i="4"/>
  <c r="X285" i="4"/>
  <c r="X220" i="4"/>
  <c r="X152" i="4"/>
  <c r="X153" i="4"/>
  <c r="X154" i="4"/>
  <c r="X155" i="4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0" i="4"/>
  <c r="X171" i="4"/>
  <c r="X172" i="4"/>
  <c r="X173" i="4"/>
  <c r="X174" i="4"/>
  <c r="X175" i="4"/>
  <c r="X176" i="4"/>
  <c r="X177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96" i="4"/>
  <c r="X197" i="4"/>
  <c r="X198" i="4"/>
  <c r="X199" i="4"/>
  <c r="X200" i="4"/>
  <c r="X201" i="4"/>
  <c r="X202" i="4"/>
  <c r="X203" i="4"/>
  <c r="X204" i="4"/>
  <c r="X205" i="4"/>
  <c r="X206" i="4"/>
  <c r="X207" i="4"/>
  <c r="X208" i="4"/>
  <c r="X209" i="4"/>
  <c r="X210" i="4"/>
  <c r="X211" i="4"/>
  <c r="X212" i="4"/>
  <c r="X213" i="4"/>
  <c r="X214" i="4"/>
  <c r="X215" i="4"/>
  <c r="X216" i="4"/>
  <c r="X151" i="4"/>
  <c r="X83" i="4"/>
  <c r="Y83" i="4" s="1"/>
  <c r="X84" i="4"/>
  <c r="X85" i="4"/>
  <c r="Y85" i="4" s="1"/>
  <c r="X86" i="4"/>
  <c r="Y86" i="4" s="1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Y118" i="4" s="1"/>
  <c r="X119" i="4"/>
  <c r="Y119" i="4" s="1"/>
  <c r="X120" i="4"/>
  <c r="X121" i="4"/>
  <c r="X122" i="4"/>
  <c r="X123" i="4"/>
  <c r="Y123" i="4" s="1"/>
  <c r="X124" i="4"/>
  <c r="Y124" i="4" s="1"/>
  <c r="X125" i="4"/>
  <c r="X126" i="4"/>
  <c r="Y126" i="4" s="1"/>
  <c r="X127" i="4"/>
  <c r="Y127" i="4" s="1"/>
  <c r="X128" i="4"/>
  <c r="X129" i="4"/>
  <c r="X130" i="4"/>
  <c r="X131" i="4"/>
  <c r="X132" i="4"/>
  <c r="X133" i="4"/>
  <c r="X134" i="4"/>
  <c r="X135" i="4"/>
  <c r="X136" i="4"/>
  <c r="X137" i="4"/>
  <c r="X138" i="4"/>
  <c r="Y138" i="4" s="1"/>
  <c r="X139" i="4"/>
  <c r="X140" i="4"/>
  <c r="X141" i="4"/>
  <c r="X142" i="4"/>
  <c r="X143" i="4"/>
  <c r="X144" i="4"/>
  <c r="X145" i="4"/>
  <c r="X146" i="4"/>
  <c r="X147" i="4"/>
  <c r="X82" i="4"/>
  <c r="AA495" i="4"/>
  <c r="AA426" i="4"/>
  <c r="AA357" i="4"/>
  <c r="AA288" i="4"/>
  <c r="AA219" i="4"/>
  <c r="AA150" i="4"/>
  <c r="AA81" i="4"/>
  <c r="K9" i="6"/>
  <c r="K10" i="6"/>
  <c r="H8" i="6"/>
  <c r="K8" i="6" s="1"/>
  <c r="H7" i="6"/>
  <c r="K7" i="6" s="1"/>
  <c r="H6" i="6"/>
  <c r="K6" i="6" s="1"/>
  <c r="L3" i="6"/>
  <c r="P9" i="4"/>
  <c r="H10" i="4" s="1"/>
  <c r="P10" i="4"/>
  <c r="K29" i="7" l="1"/>
  <c r="K28" i="7"/>
  <c r="O28" i="7" s="1"/>
  <c r="K21" i="7"/>
  <c r="K20" i="7"/>
  <c r="M29" i="7"/>
  <c r="O29" i="7"/>
  <c r="K7" i="7"/>
  <c r="K11" i="7" s="1"/>
  <c r="K18" i="7"/>
  <c r="K19" i="7"/>
  <c r="M28" i="7"/>
  <c r="O11" i="6"/>
  <c r="M29" i="6"/>
  <c r="K20" i="6"/>
  <c r="M28" i="6"/>
  <c r="M30" i="6"/>
  <c r="K19" i="6"/>
  <c r="K11" i="6"/>
  <c r="L9" i="6" s="1"/>
  <c r="M9" i="6" s="1"/>
  <c r="L10" i="6"/>
  <c r="M10" i="6" s="1"/>
  <c r="M18" i="6"/>
  <c r="M20" i="6"/>
  <c r="M19" i="6"/>
  <c r="L7" i="6"/>
  <c r="M7" i="6" s="1"/>
  <c r="L6" i="6"/>
  <c r="M6" i="6" s="1"/>
  <c r="S79" i="4"/>
  <c r="U79" i="4"/>
  <c r="S80" i="4"/>
  <c r="T79" i="4" s="1"/>
  <c r="U80" i="4"/>
  <c r="T80" i="4"/>
  <c r="V80" i="4"/>
  <c r="S82" i="4"/>
  <c r="U82" i="4"/>
  <c r="T83" i="4"/>
  <c r="V83" i="4"/>
  <c r="S84" i="4"/>
  <c r="U84" i="4"/>
  <c r="T85" i="4"/>
  <c r="V85" i="4"/>
  <c r="T86" i="4"/>
  <c r="V86" i="4"/>
  <c r="S87" i="4"/>
  <c r="U87" i="4"/>
  <c r="T88" i="4"/>
  <c r="V88" i="4"/>
  <c r="T89" i="4"/>
  <c r="V89" i="4"/>
  <c r="T90" i="4"/>
  <c r="V90" i="4"/>
  <c r="T91" i="4"/>
  <c r="V91" i="4"/>
  <c r="S92" i="4"/>
  <c r="U92" i="4"/>
  <c r="T93" i="4"/>
  <c r="V93" i="4"/>
  <c r="T94" i="4"/>
  <c r="V94" i="4"/>
  <c r="T95" i="4"/>
  <c r="V95" i="4"/>
  <c r="T96" i="4"/>
  <c r="V96" i="4"/>
  <c r="T97" i="4"/>
  <c r="V97" i="4"/>
  <c r="T98" i="4"/>
  <c r="V98" i="4"/>
  <c r="S99" i="4"/>
  <c r="U99" i="4"/>
  <c r="T100" i="4"/>
  <c r="V100" i="4"/>
  <c r="T101" i="4"/>
  <c r="V101" i="4"/>
  <c r="S102" i="4"/>
  <c r="U102" i="4"/>
  <c r="T103" i="4"/>
  <c r="V103" i="4"/>
  <c r="T104" i="4"/>
  <c r="V104" i="4"/>
  <c r="T105" i="4"/>
  <c r="V105" i="4"/>
  <c r="T106" i="4"/>
  <c r="V106" i="4"/>
  <c r="T107" i="4"/>
  <c r="V107" i="4"/>
  <c r="T108" i="4"/>
  <c r="V108" i="4"/>
  <c r="T109" i="4"/>
  <c r="V109" i="4"/>
  <c r="T110" i="4"/>
  <c r="V110" i="4"/>
  <c r="S111" i="4"/>
  <c r="U111" i="4"/>
  <c r="T112" i="4"/>
  <c r="V112" i="4"/>
  <c r="T113" i="4"/>
  <c r="V113" i="4"/>
  <c r="T114" i="4"/>
  <c r="V114" i="4"/>
  <c r="T115" i="4"/>
  <c r="V115" i="4"/>
  <c r="T116" i="4"/>
  <c r="V116" i="4"/>
  <c r="S117" i="4"/>
  <c r="U117" i="4"/>
  <c r="T118" i="4"/>
  <c r="V118" i="4"/>
  <c r="T119" i="4"/>
  <c r="V119" i="4"/>
  <c r="T120" i="4"/>
  <c r="V120" i="4"/>
  <c r="T121" i="4"/>
  <c r="V121" i="4"/>
  <c r="T122" i="4"/>
  <c r="V122" i="4"/>
  <c r="T123" i="4"/>
  <c r="V123" i="4"/>
  <c r="T124" i="4"/>
  <c r="V124" i="4"/>
  <c r="T125" i="4"/>
  <c r="V125" i="4"/>
  <c r="T126" i="4"/>
  <c r="V126" i="4"/>
  <c r="T127" i="4"/>
  <c r="V127" i="4"/>
  <c r="T128" i="4"/>
  <c r="V128" i="4"/>
  <c r="T129" i="4"/>
  <c r="V129" i="4"/>
  <c r="T130" i="4"/>
  <c r="V130" i="4"/>
  <c r="T131" i="4"/>
  <c r="V131" i="4"/>
  <c r="T132" i="4"/>
  <c r="V132" i="4"/>
  <c r="T133" i="4"/>
  <c r="V133" i="4"/>
  <c r="T134" i="4"/>
  <c r="V134" i="4"/>
  <c r="T135" i="4"/>
  <c r="V135" i="4"/>
  <c r="T136" i="4"/>
  <c r="V136" i="4"/>
  <c r="T137" i="4"/>
  <c r="V137" i="4"/>
  <c r="T138" i="4"/>
  <c r="V138" i="4"/>
  <c r="S139" i="4"/>
  <c r="U139" i="4"/>
  <c r="T140" i="4"/>
  <c r="V140" i="4"/>
  <c r="T141" i="4"/>
  <c r="V141" i="4"/>
  <c r="T142" i="4"/>
  <c r="V142" i="4"/>
  <c r="T143" i="4"/>
  <c r="V143" i="4"/>
  <c r="T144" i="4"/>
  <c r="V144" i="4"/>
  <c r="T145" i="4"/>
  <c r="V145" i="4"/>
  <c r="T146" i="4"/>
  <c r="V146" i="4"/>
  <c r="T147" i="4"/>
  <c r="V147" i="4"/>
  <c r="S148" i="4"/>
  <c r="U148" i="4"/>
  <c r="S149" i="4"/>
  <c r="T148" i="4" s="1"/>
  <c r="U149" i="4"/>
  <c r="T149" i="4"/>
  <c r="V149" i="4"/>
  <c r="S151" i="4"/>
  <c r="U151" i="4"/>
  <c r="T152" i="4"/>
  <c r="V152" i="4"/>
  <c r="S153" i="4"/>
  <c r="U153" i="4"/>
  <c r="T154" i="4"/>
  <c r="V154" i="4"/>
  <c r="T155" i="4"/>
  <c r="V155" i="4"/>
  <c r="S156" i="4"/>
  <c r="U156" i="4"/>
  <c r="T157" i="4"/>
  <c r="V157" i="4"/>
  <c r="T158" i="4"/>
  <c r="V158" i="4"/>
  <c r="T159" i="4"/>
  <c r="V159" i="4"/>
  <c r="T160" i="4"/>
  <c r="V160" i="4"/>
  <c r="S161" i="4"/>
  <c r="U161" i="4"/>
  <c r="T162" i="4"/>
  <c r="V162" i="4"/>
  <c r="T163" i="4"/>
  <c r="V163" i="4"/>
  <c r="T164" i="4"/>
  <c r="V164" i="4"/>
  <c r="T165" i="4"/>
  <c r="V165" i="4"/>
  <c r="T166" i="4"/>
  <c r="V166" i="4"/>
  <c r="T167" i="4"/>
  <c r="V167" i="4"/>
  <c r="S168" i="4"/>
  <c r="U168" i="4"/>
  <c r="T169" i="4"/>
  <c r="V169" i="4"/>
  <c r="T170" i="4"/>
  <c r="V170" i="4"/>
  <c r="S171" i="4"/>
  <c r="U171" i="4"/>
  <c r="T172" i="4"/>
  <c r="V172" i="4"/>
  <c r="T173" i="4"/>
  <c r="V173" i="4"/>
  <c r="T174" i="4"/>
  <c r="V174" i="4"/>
  <c r="T175" i="4"/>
  <c r="V175" i="4"/>
  <c r="T176" i="4"/>
  <c r="V176" i="4"/>
  <c r="T177" i="4"/>
  <c r="V177" i="4"/>
  <c r="T178" i="4"/>
  <c r="V178" i="4"/>
  <c r="T179" i="4"/>
  <c r="V179" i="4"/>
  <c r="S180" i="4"/>
  <c r="U180" i="4"/>
  <c r="T181" i="4"/>
  <c r="V181" i="4"/>
  <c r="T182" i="4"/>
  <c r="V182" i="4"/>
  <c r="T183" i="4"/>
  <c r="V183" i="4"/>
  <c r="T184" i="4"/>
  <c r="V184" i="4"/>
  <c r="T185" i="4"/>
  <c r="V185" i="4"/>
  <c r="S186" i="4"/>
  <c r="U186" i="4"/>
  <c r="T187" i="4"/>
  <c r="V187" i="4"/>
  <c r="T188" i="4"/>
  <c r="V188" i="4"/>
  <c r="T189" i="4"/>
  <c r="V189" i="4"/>
  <c r="T190" i="4"/>
  <c r="V190" i="4"/>
  <c r="S191" i="4"/>
  <c r="U191" i="4"/>
  <c r="T192" i="4"/>
  <c r="V192" i="4"/>
  <c r="T193" i="4"/>
  <c r="V193" i="4"/>
  <c r="S194" i="4"/>
  <c r="U194" i="4"/>
  <c r="T195" i="4"/>
  <c r="V195" i="4"/>
  <c r="T196" i="4"/>
  <c r="V196" i="4"/>
  <c r="T197" i="4"/>
  <c r="V197" i="4"/>
  <c r="T198" i="4"/>
  <c r="V198" i="4"/>
  <c r="T199" i="4"/>
  <c r="V199" i="4"/>
  <c r="S200" i="4"/>
  <c r="U200" i="4"/>
  <c r="T201" i="4"/>
  <c r="V201" i="4"/>
  <c r="T202" i="4"/>
  <c r="V202" i="4"/>
  <c r="S203" i="4"/>
  <c r="U203" i="4"/>
  <c r="S204" i="4"/>
  <c r="T203" i="4" s="1"/>
  <c r="U204" i="4"/>
  <c r="V203" i="4" s="1"/>
  <c r="T205" i="4"/>
  <c r="V205" i="4"/>
  <c r="S206" i="4"/>
  <c r="U206" i="4"/>
  <c r="T207" i="4"/>
  <c r="V207" i="4"/>
  <c r="S208" i="4"/>
  <c r="U208" i="4"/>
  <c r="T209" i="4"/>
  <c r="V209" i="4"/>
  <c r="T210" i="4"/>
  <c r="V210" i="4"/>
  <c r="T211" i="4"/>
  <c r="V211" i="4"/>
  <c r="T212" i="4"/>
  <c r="V212" i="4"/>
  <c r="T213" i="4"/>
  <c r="V213" i="4"/>
  <c r="T214" i="4"/>
  <c r="V214" i="4"/>
  <c r="T215" i="4"/>
  <c r="V215" i="4"/>
  <c r="T216" i="4"/>
  <c r="V216" i="4"/>
  <c r="S217" i="4"/>
  <c r="U217" i="4"/>
  <c r="S218" i="4"/>
  <c r="T217" i="4" s="1"/>
  <c r="U218" i="4"/>
  <c r="T218" i="4"/>
  <c r="V218" i="4"/>
  <c r="S220" i="4"/>
  <c r="U220" i="4"/>
  <c r="T221" i="4"/>
  <c r="V221" i="4"/>
  <c r="S222" i="4"/>
  <c r="U222" i="4"/>
  <c r="T223" i="4"/>
  <c r="V223" i="4"/>
  <c r="T224" i="4"/>
  <c r="V224" i="4"/>
  <c r="S225" i="4"/>
  <c r="U225" i="4"/>
  <c r="T226" i="4"/>
  <c r="V226" i="4"/>
  <c r="T227" i="4"/>
  <c r="V227" i="4"/>
  <c r="T228" i="4"/>
  <c r="V228" i="4"/>
  <c r="T229" i="4"/>
  <c r="V229" i="4"/>
  <c r="S230" i="4"/>
  <c r="U230" i="4"/>
  <c r="T231" i="4"/>
  <c r="V231" i="4"/>
  <c r="T232" i="4"/>
  <c r="V232" i="4"/>
  <c r="T233" i="4"/>
  <c r="V233" i="4"/>
  <c r="T234" i="4"/>
  <c r="V234" i="4"/>
  <c r="T235" i="4"/>
  <c r="V235" i="4"/>
  <c r="T236" i="4"/>
  <c r="V236" i="4"/>
  <c r="S237" i="4"/>
  <c r="U237" i="4"/>
  <c r="T238" i="4"/>
  <c r="V238" i="4"/>
  <c r="T239" i="4"/>
  <c r="V239" i="4"/>
  <c r="S240" i="4"/>
  <c r="U240" i="4"/>
  <c r="T241" i="4"/>
  <c r="V241" i="4"/>
  <c r="T242" i="4"/>
  <c r="V242" i="4"/>
  <c r="T243" i="4"/>
  <c r="V243" i="4"/>
  <c r="T244" i="4"/>
  <c r="V244" i="4"/>
  <c r="T245" i="4"/>
  <c r="V245" i="4"/>
  <c r="T246" i="4"/>
  <c r="V246" i="4"/>
  <c r="T247" i="4"/>
  <c r="V247" i="4"/>
  <c r="T248" i="4"/>
  <c r="V248" i="4"/>
  <c r="S249" i="4"/>
  <c r="U249" i="4"/>
  <c r="T250" i="4"/>
  <c r="V250" i="4"/>
  <c r="T251" i="4"/>
  <c r="V251" i="4"/>
  <c r="T252" i="4"/>
  <c r="V252" i="4"/>
  <c r="T253" i="4"/>
  <c r="V253" i="4"/>
  <c r="T254" i="4"/>
  <c r="V254" i="4"/>
  <c r="S255" i="4"/>
  <c r="U255" i="4"/>
  <c r="T256" i="4"/>
  <c r="V256" i="4"/>
  <c r="T257" i="4"/>
  <c r="V257" i="4"/>
  <c r="S258" i="4"/>
  <c r="U258" i="4"/>
  <c r="S259" i="4"/>
  <c r="T258" i="4" s="1"/>
  <c r="U259" i="4"/>
  <c r="V258" i="4" s="1"/>
  <c r="S260" i="4"/>
  <c r="T259" i="4" s="1"/>
  <c r="U260" i="4"/>
  <c r="V259" i="4" s="1"/>
  <c r="T261" i="4"/>
  <c r="V261" i="4"/>
  <c r="S262" i="4"/>
  <c r="U262" i="4"/>
  <c r="S263" i="4"/>
  <c r="T262" i="4" s="1"/>
  <c r="U263" i="4"/>
  <c r="V262" i="4" s="1"/>
  <c r="T264" i="4"/>
  <c r="V264" i="4"/>
  <c r="S265" i="4"/>
  <c r="U265" i="4"/>
  <c r="T266" i="4"/>
  <c r="V266" i="4"/>
  <c r="S267" i="4"/>
  <c r="U267" i="4"/>
  <c r="T268" i="4"/>
  <c r="V268" i="4"/>
  <c r="S269" i="4"/>
  <c r="U269" i="4"/>
  <c r="T270" i="4"/>
  <c r="V270" i="4"/>
  <c r="S271" i="4"/>
  <c r="U271" i="4"/>
  <c r="S272" i="4"/>
  <c r="T271" i="4" s="1"/>
  <c r="U272" i="4"/>
  <c r="V271" i="4" s="1"/>
  <c r="S273" i="4"/>
  <c r="T272" i="4" s="1"/>
  <c r="U273" i="4"/>
  <c r="V272" i="4" s="1"/>
  <c r="S274" i="4"/>
  <c r="T273" i="4" s="1"/>
  <c r="U274" i="4"/>
  <c r="V273" i="4" s="1"/>
  <c r="S275" i="4"/>
  <c r="T274" i="4" s="1"/>
  <c r="U275" i="4"/>
  <c r="V274" i="4" s="1"/>
  <c r="T276" i="4"/>
  <c r="V276" i="4"/>
  <c r="S277" i="4"/>
  <c r="U277" i="4"/>
  <c r="T278" i="4"/>
  <c r="V278" i="4"/>
  <c r="T279" i="4"/>
  <c r="V279" i="4"/>
  <c r="T280" i="4"/>
  <c r="V280" i="4"/>
  <c r="T281" i="4"/>
  <c r="V281" i="4"/>
  <c r="T282" i="4"/>
  <c r="V282" i="4"/>
  <c r="T283" i="4"/>
  <c r="V283" i="4"/>
  <c r="T284" i="4"/>
  <c r="V284" i="4"/>
  <c r="T285" i="4"/>
  <c r="V285" i="4"/>
  <c r="S286" i="4"/>
  <c r="U286" i="4"/>
  <c r="S287" i="4"/>
  <c r="T286" i="4" s="1"/>
  <c r="U287" i="4"/>
  <c r="T287" i="4"/>
  <c r="V287" i="4"/>
  <c r="S289" i="4"/>
  <c r="U289" i="4"/>
  <c r="T290" i="4"/>
  <c r="V290" i="4"/>
  <c r="S291" i="4"/>
  <c r="U291" i="4"/>
  <c r="T292" i="4"/>
  <c r="V292" i="4"/>
  <c r="T293" i="4"/>
  <c r="V293" i="4"/>
  <c r="S294" i="4"/>
  <c r="U294" i="4"/>
  <c r="T295" i="4"/>
  <c r="V295" i="4"/>
  <c r="T296" i="4"/>
  <c r="V296" i="4"/>
  <c r="T297" i="4"/>
  <c r="V297" i="4"/>
  <c r="T298" i="4"/>
  <c r="V298" i="4"/>
  <c r="S299" i="4"/>
  <c r="U299" i="4"/>
  <c r="T300" i="4"/>
  <c r="V300" i="4"/>
  <c r="T301" i="4"/>
  <c r="V301" i="4"/>
  <c r="T302" i="4"/>
  <c r="V302" i="4"/>
  <c r="T303" i="4"/>
  <c r="V303" i="4"/>
  <c r="T304" i="4"/>
  <c r="V304" i="4"/>
  <c r="T305" i="4"/>
  <c r="V305" i="4"/>
  <c r="S306" i="4"/>
  <c r="U306" i="4"/>
  <c r="T307" i="4"/>
  <c r="V307" i="4"/>
  <c r="T308" i="4"/>
  <c r="V308" i="4"/>
  <c r="S309" i="4"/>
  <c r="U309" i="4"/>
  <c r="T310" i="4"/>
  <c r="V310" i="4"/>
  <c r="T311" i="4"/>
  <c r="V311" i="4"/>
  <c r="T312" i="4"/>
  <c r="V312" i="4"/>
  <c r="T313" i="4"/>
  <c r="V313" i="4"/>
  <c r="T314" i="4"/>
  <c r="V314" i="4"/>
  <c r="T315" i="4"/>
  <c r="V315" i="4"/>
  <c r="T316" i="4"/>
  <c r="V316" i="4"/>
  <c r="T317" i="4"/>
  <c r="V317" i="4"/>
  <c r="S318" i="4"/>
  <c r="U318" i="4"/>
  <c r="T319" i="4"/>
  <c r="V319" i="4"/>
  <c r="T320" i="4"/>
  <c r="V320" i="4"/>
  <c r="T321" i="4"/>
  <c r="V321" i="4"/>
  <c r="T322" i="4"/>
  <c r="V322" i="4"/>
  <c r="T323" i="4"/>
  <c r="V323" i="4"/>
  <c r="S324" i="4"/>
  <c r="U324" i="4"/>
  <c r="T325" i="4"/>
  <c r="V325" i="4"/>
  <c r="T326" i="4"/>
  <c r="V326" i="4"/>
  <c r="S327" i="4"/>
  <c r="U327" i="4"/>
  <c r="S328" i="4"/>
  <c r="T327" i="4" s="1"/>
  <c r="U328" i="4"/>
  <c r="V327" i="4" s="1"/>
  <c r="S329" i="4"/>
  <c r="T328" i="4" s="1"/>
  <c r="U329" i="4"/>
  <c r="V328" i="4" s="1"/>
  <c r="T330" i="4"/>
  <c r="V330" i="4"/>
  <c r="S331" i="4"/>
  <c r="U331" i="4"/>
  <c r="S332" i="4"/>
  <c r="T331" i="4" s="1"/>
  <c r="U332" i="4"/>
  <c r="V331" i="4" s="1"/>
  <c r="T333" i="4"/>
  <c r="V333" i="4"/>
  <c r="S334" i="4"/>
  <c r="U334" i="4"/>
  <c r="T335" i="4"/>
  <c r="V335" i="4"/>
  <c r="S336" i="4"/>
  <c r="U336" i="4"/>
  <c r="T337" i="4"/>
  <c r="V337" i="4"/>
  <c r="S338" i="4"/>
  <c r="U338" i="4"/>
  <c r="T339" i="4"/>
  <c r="V339" i="4"/>
  <c r="S340" i="4"/>
  <c r="U340" i="4"/>
  <c r="S341" i="4"/>
  <c r="T340" i="4" s="1"/>
  <c r="U341" i="4"/>
  <c r="V340" i="4" s="1"/>
  <c r="S342" i="4"/>
  <c r="T341" i="4" s="1"/>
  <c r="U342" i="4"/>
  <c r="V341" i="4" s="1"/>
  <c r="S343" i="4"/>
  <c r="T342" i="4" s="1"/>
  <c r="U343" i="4"/>
  <c r="V342" i="4" s="1"/>
  <c r="S344" i="4"/>
  <c r="T343" i="4" s="1"/>
  <c r="U344" i="4"/>
  <c r="V343" i="4" s="1"/>
  <c r="T345" i="4"/>
  <c r="V345" i="4"/>
  <c r="S346" i="4"/>
  <c r="U346" i="4"/>
  <c r="T347" i="4"/>
  <c r="V347" i="4"/>
  <c r="T348" i="4"/>
  <c r="V348" i="4"/>
  <c r="T349" i="4"/>
  <c r="V349" i="4"/>
  <c r="T350" i="4"/>
  <c r="V350" i="4"/>
  <c r="T351" i="4"/>
  <c r="V351" i="4"/>
  <c r="T352" i="4"/>
  <c r="V352" i="4"/>
  <c r="T353" i="4"/>
  <c r="V353" i="4"/>
  <c r="T354" i="4"/>
  <c r="V354" i="4"/>
  <c r="S355" i="4"/>
  <c r="U355" i="4"/>
  <c r="S356" i="4"/>
  <c r="T355" i="4" s="1"/>
  <c r="U356" i="4"/>
  <c r="T356" i="4"/>
  <c r="V356" i="4"/>
  <c r="S358" i="4"/>
  <c r="U358" i="4"/>
  <c r="S359" i="4"/>
  <c r="T358" i="4" s="1"/>
  <c r="U359" i="4"/>
  <c r="V358" i="4" s="1"/>
  <c r="S360" i="4"/>
  <c r="T359" i="4" s="1"/>
  <c r="U360" i="4"/>
  <c r="V359" i="4" s="1"/>
  <c r="T361" i="4"/>
  <c r="V361" i="4"/>
  <c r="T362" i="4"/>
  <c r="V362" i="4"/>
  <c r="S363" i="4"/>
  <c r="U363" i="4"/>
  <c r="S364" i="4"/>
  <c r="T363" i="4" s="1"/>
  <c r="U364" i="4"/>
  <c r="V363" i="4" s="1"/>
  <c r="T365" i="4"/>
  <c r="V365" i="4"/>
  <c r="T366" i="4"/>
  <c r="V366" i="4"/>
  <c r="T367" i="4"/>
  <c r="V367" i="4"/>
  <c r="S368" i="4"/>
  <c r="U368" i="4"/>
  <c r="T369" i="4"/>
  <c r="V369" i="4"/>
  <c r="T370" i="4"/>
  <c r="V370" i="4"/>
  <c r="T371" i="4"/>
  <c r="V371" i="4"/>
  <c r="T372" i="4"/>
  <c r="V372" i="4"/>
  <c r="T373" i="4"/>
  <c r="V373" i="4"/>
  <c r="T374" i="4"/>
  <c r="V374" i="4"/>
  <c r="S375" i="4"/>
  <c r="U375" i="4"/>
  <c r="T376" i="4"/>
  <c r="V376" i="4"/>
  <c r="T377" i="4"/>
  <c r="V377" i="4"/>
  <c r="S378" i="4"/>
  <c r="U378" i="4"/>
  <c r="T379" i="4"/>
  <c r="V379" i="4"/>
  <c r="T380" i="4"/>
  <c r="V380" i="4"/>
  <c r="T381" i="4"/>
  <c r="V381" i="4"/>
  <c r="T382" i="4"/>
  <c r="V382" i="4"/>
  <c r="T383" i="4"/>
  <c r="V383" i="4"/>
  <c r="T384" i="4"/>
  <c r="V384" i="4"/>
  <c r="T385" i="4"/>
  <c r="V385" i="4"/>
  <c r="T386" i="4"/>
  <c r="V386" i="4"/>
  <c r="S387" i="4"/>
  <c r="U387" i="4"/>
  <c r="T388" i="4"/>
  <c r="V388" i="4"/>
  <c r="S389" i="4"/>
  <c r="U389" i="4"/>
  <c r="S390" i="4"/>
  <c r="T389" i="4" s="1"/>
  <c r="U390" i="4"/>
  <c r="V389" i="4" s="1"/>
  <c r="S391" i="4"/>
  <c r="T390" i="4" s="1"/>
  <c r="U391" i="4"/>
  <c r="V390" i="4" s="1"/>
  <c r="S392" i="4"/>
  <c r="T391" i="4" s="1"/>
  <c r="U392" i="4"/>
  <c r="V391" i="4" s="1"/>
  <c r="S393" i="4"/>
  <c r="T392" i="4" s="1"/>
  <c r="U393" i="4"/>
  <c r="V392" i="4" s="1"/>
  <c r="T394" i="4"/>
  <c r="V394" i="4"/>
  <c r="T395" i="4"/>
  <c r="V395" i="4"/>
  <c r="S396" i="4"/>
  <c r="U396" i="4"/>
  <c r="S397" i="4"/>
  <c r="T396" i="4" s="1"/>
  <c r="U397" i="4"/>
  <c r="V396" i="4" s="1"/>
  <c r="S398" i="4"/>
  <c r="T397" i="4" s="1"/>
  <c r="U398" i="4"/>
  <c r="V397" i="4" s="1"/>
  <c r="T399" i="4"/>
  <c r="V399" i="4"/>
  <c r="T400" i="4"/>
  <c r="V400" i="4"/>
  <c r="S401" i="4"/>
  <c r="U401" i="4"/>
  <c r="T402" i="4"/>
  <c r="V402" i="4"/>
  <c r="S403" i="4"/>
  <c r="U403" i="4"/>
  <c r="T404" i="4"/>
  <c r="V404" i="4"/>
  <c r="T405" i="4"/>
  <c r="V405" i="4"/>
  <c r="T406" i="4"/>
  <c r="V406" i="4"/>
  <c r="S407" i="4"/>
  <c r="U407" i="4"/>
  <c r="S408" i="4"/>
  <c r="T407" i="4" s="1"/>
  <c r="U408" i="4"/>
  <c r="V407" i="4" s="1"/>
  <c r="T409" i="4"/>
  <c r="V409" i="4"/>
  <c r="S410" i="4"/>
  <c r="U410" i="4"/>
  <c r="S411" i="4"/>
  <c r="T410" i="4" s="1"/>
  <c r="U411" i="4"/>
  <c r="V410" i="4" s="1"/>
  <c r="S412" i="4"/>
  <c r="T411" i="4" s="1"/>
  <c r="U412" i="4"/>
  <c r="V411" i="4" s="1"/>
  <c r="S413" i="4"/>
  <c r="T412" i="4" s="1"/>
  <c r="U413" i="4"/>
  <c r="V412" i="4" s="1"/>
  <c r="T414" i="4"/>
  <c r="V414" i="4"/>
  <c r="S415" i="4"/>
  <c r="U415" i="4"/>
  <c r="T416" i="4"/>
  <c r="V416" i="4"/>
  <c r="T417" i="4"/>
  <c r="V417" i="4"/>
  <c r="T418" i="4"/>
  <c r="V418" i="4"/>
  <c r="T419" i="4"/>
  <c r="V419" i="4"/>
  <c r="T420" i="4"/>
  <c r="V420" i="4"/>
  <c r="T421" i="4"/>
  <c r="V421" i="4"/>
  <c r="T422" i="4"/>
  <c r="V422" i="4"/>
  <c r="T423" i="4"/>
  <c r="V423" i="4"/>
  <c r="S424" i="4"/>
  <c r="U424" i="4"/>
  <c r="S425" i="4"/>
  <c r="T424" i="4" s="1"/>
  <c r="U425" i="4"/>
  <c r="T425" i="4"/>
  <c r="V425" i="4"/>
  <c r="S427" i="4"/>
  <c r="U427" i="4"/>
  <c r="S428" i="4"/>
  <c r="T427" i="4" s="1"/>
  <c r="U428" i="4"/>
  <c r="V427" i="4" s="1"/>
  <c r="S429" i="4"/>
  <c r="T428" i="4" s="1"/>
  <c r="U429" i="4"/>
  <c r="V428" i="4" s="1"/>
  <c r="T430" i="4"/>
  <c r="V430" i="4"/>
  <c r="T431" i="4"/>
  <c r="V431" i="4"/>
  <c r="S432" i="4"/>
  <c r="U432" i="4"/>
  <c r="S433" i="4"/>
  <c r="T432" i="4" s="1"/>
  <c r="U433" i="4"/>
  <c r="V432" i="4" s="1"/>
  <c r="T434" i="4"/>
  <c r="V434" i="4"/>
  <c r="T435" i="4"/>
  <c r="V435" i="4"/>
  <c r="T436" i="4"/>
  <c r="V436" i="4"/>
  <c r="S437" i="4"/>
  <c r="U437" i="4"/>
  <c r="T438" i="4"/>
  <c r="V438" i="4"/>
  <c r="T439" i="4"/>
  <c r="V439" i="4"/>
  <c r="T440" i="4"/>
  <c r="V440" i="4"/>
  <c r="T441" i="4"/>
  <c r="V441" i="4"/>
  <c r="T442" i="4"/>
  <c r="V442" i="4"/>
  <c r="T443" i="4"/>
  <c r="V443" i="4"/>
  <c r="S444" i="4"/>
  <c r="U444" i="4"/>
  <c r="T445" i="4"/>
  <c r="V445" i="4"/>
  <c r="T446" i="4"/>
  <c r="V446" i="4"/>
  <c r="S447" i="4"/>
  <c r="U447" i="4"/>
  <c r="T448" i="4"/>
  <c r="V448" i="4"/>
  <c r="T449" i="4"/>
  <c r="V449" i="4"/>
  <c r="T450" i="4"/>
  <c r="V450" i="4"/>
  <c r="T451" i="4"/>
  <c r="V451" i="4"/>
  <c r="T452" i="4"/>
  <c r="V452" i="4"/>
  <c r="T453" i="4"/>
  <c r="V453" i="4"/>
  <c r="T454" i="4"/>
  <c r="V454" i="4"/>
  <c r="T455" i="4"/>
  <c r="V455" i="4"/>
  <c r="S456" i="4"/>
  <c r="U456" i="4"/>
  <c r="T457" i="4"/>
  <c r="V457" i="4"/>
  <c r="T458" i="4"/>
  <c r="V458" i="4"/>
  <c r="T459" i="4"/>
  <c r="V459" i="4"/>
  <c r="T460" i="4"/>
  <c r="V460" i="4"/>
  <c r="T461" i="4"/>
  <c r="V461" i="4"/>
  <c r="S462" i="4"/>
  <c r="U462" i="4"/>
  <c r="T463" i="4"/>
  <c r="V463" i="4"/>
  <c r="T464" i="4"/>
  <c r="V464" i="4"/>
  <c r="T465" i="4"/>
  <c r="V465" i="4"/>
  <c r="S466" i="4"/>
  <c r="U466" i="4"/>
  <c r="S467" i="4"/>
  <c r="T466" i="4" s="1"/>
  <c r="U467" i="4"/>
  <c r="V466" i="4" s="1"/>
  <c r="T468" i="4"/>
  <c r="V468" i="4"/>
  <c r="S469" i="4"/>
  <c r="U469" i="4"/>
  <c r="S470" i="4"/>
  <c r="T469" i="4" s="1"/>
  <c r="U470" i="4"/>
  <c r="V469" i="4" s="1"/>
  <c r="T471" i="4"/>
  <c r="V471" i="4"/>
  <c r="S472" i="4"/>
  <c r="U472" i="4"/>
  <c r="T473" i="4"/>
  <c r="V473" i="4"/>
  <c r="T474" i="4"/>
  <c r="V474" i="4"/>
  <c r="T475" i="4"/>
  <c r="V475" i="4"/>
  <c r="S476" i="4"/>
  <c r="U476" i="4"/>
  <c r="T477" i="4"/>
  <c r="V477" i="4"/>
  <c r="S478" i="4"/>
  <c r="U478" i="4"/>
  <c r="S479" i="4"/>
  <c r="T478" i="4" s="1"/>
  <c r="U479" i="4"/>
  <c r="V478" i="4" s="1"/>
  <c r="T480" i="4"/>
  <c r="V480" i="4"/>
  <c r="S481" i="4"/>
  <c r="U481" i="4"/>
  <c r="S482" i="4"/>
  <c r="T481" i="4" s="1"/>
  <c r="U482" i="4"/>
  <c r="V481" i="4" s="1"/>
  <c r="T483" i="4"/>
  <c r="V483" i="4"/>
  <c r="S484" i="4"/>
  <c r="U484" i="4"/>
  <c r="T485" i="4"/>
  <c r="V485" i="4"/>
  <c r="T486" i="4"/>
  <c r="V486" i="4"/>
  <c r="T487" i="4"/>
  <c r="V487" i="4"/>
  <c r="T488" i="4"/>
  <c r="V488" i="4"/>
  <c r="T489" i="4"/>
  <c r="V489" i="4"/>
  <c r="T490" i="4"/>
  <c r="V490" i="4"/>
  <c r="T491" i="4"/>
  <c r="V491" i="4"/>
  <c r="T492" i="4"/>
  <c r="V492" i="4"/>
  <c r="S493" i="4"/>
  <c r="U493" i="4"/>
  <c r="S494" i="4"/>
  <c r="T493" i="4" s="1"/>
  <c r="U494" i="4"/>
  <c r="T494" i="4"/>
  <c r="V494" i="4"/>
  <c r="S496" i="4"/>
  <c r="U496" i="4"/>
  <c r="T497" i="4"/>
  <c r="V497" i="4"/>
  <c r="S498" i="4"/>
  <c r="U498" i="4"/>
  <c r="T499" i="4"/>
  <c r="V499" i="4"/>
  <c r="T500" i="4"/>
  <c r="V500" i="4"/>
  <c r="S501" i="4"/>
  <c r="U501" i="4"/>
  <c r="T502" i="4"/>
  <c r="V502" i="4"/>
  <c r="T503" i="4"/>
  <c r="V503" i="4"/>
  <c r="T504" i="4"/>
  <c r="V504" i="4"/>
  <c r="T505" i="4"/>
  <c r="V505" i="4"/>
  <c r="S506" i="4"/>
  <c r="U506" i="4"/>
  <c r="T507" i="4"/>
  <c r="V507" i="4"/>
  <c r="T508" i="4"/>
  <c r="V508" i="4"/>
  <c r="T509" i="4"/>
  <c r="V509" i="4"/>
  <c r="T510" i="4"/>
  <c r="V510" i="4"/>
  <c r="T511" i="4"/>
  <c r="V511" i="4"/>
  <c r="T512" i="4"/>
  <c r="V512" i="4"/>
  <c r="S513" i="4"/>
  <c r="U513" i="4"/>
  <c r="T514" i="4"/>
  <c r="V514" i="4"/>
  <c r="T515" i="4"/>
  <c r="V515" i="4"/>
  <c r="S516" i="4"/>
  <c r="U516" i="4"/>
  <c r="T517" i="4"/>
  <c r="V517" i="4"/>
  <c r="T518" i="4"/>
  <c r="V518" i="4"/>
  <c r="T519" i="4"/>
  <c r="V519" i="4"/>
  <c r="T520" i="4"/>
  <c r="V520" i="4"/>
  <c r="T521" i="4"/>
  <c r="V521" i="4"/>
  <c r="T522" i="4"/>
  <c r="V522" i="4"/>
  <c r="T523" i="4"/>
  <c r="V523" i="4"/>
  <c r="T524" i="4"/>
  <c r="V524" i="4"/>
  <c r="S525" i="4"/>
  <c r="U525" i="4"/>
  <c r="T526" i="4"/>
  <c r="V526" i="4"/>
  <c r="S527" i="4"/>
  <c r="U527" i="4"/>
  <c r="S528" i="4"/>
  <c r="T527" i="4" s="1"/>
  <c r="U528" i="4"/>
  <c r="V527" i="4" s="1"/>
  <c r="T529" i="4"/>
  <c r="V529" i="4"/>
  <c r="S530" i="4"/>
  <c r="U530" i="4"/>
  <c r="S531" i="4"/>
  <c r="T530" i="4" s="1"/>
  <c r="U531" i="4"/>
  <c r="V530" i="4" s="1"/>
  <c r="T532" i="4"/>
  <c r="V532" i="4"/>
  <c r="T533" i="4"/>
  <c r="V533" i="4"/>
  <c r="S534" i="4"/>
  <c r="U534" i="4"/>
  <c r="T535" i="4"/>
  <c r="V535" i="4"/>
  <c r="S536" i="4"/>
  <c r="U536" i="4"/>
  <c r="T537" i="4"/>
  <c r="V537" i="4"/>
  <c r="T538" i="4"/>
  <c r="V538" i="4"/>
  <c r="S539" i="4"/>
  <c r="U539" i="4"/>
  <c r="T540" i="4"/>
  <c r="V540" i="4"/>
  <c r="T541" i="4"/>
  <c r="V541" i="4"/>
  <c r="T542" i="4"/>
  <c r="V542" i="4"/>
  <c r="T543" i="4"/>
  <c r="V543" i="4"/>
  <c r="T544" i="4"/>
  <c r="V544" i="4"/>
  <c r="T545" i="4"/>
  <c r="V545" i="4"/>
  <c r="T546" i="4"/>
  <c r="V546" i="4"/>
  <c r="T547" i="4"/>
  <c r="V547" i="4"/>
  <c r="S548" i="4"/>
  <c r="U548" i="4"/>
  <c r="S549" i="4"/>
  <c r="T548" i="4" s="1"/>
  <c r="U549" i="4"/>
  <c r="V548" i="4" s="1"/>
  <c r="T550" i="4"/>
  <c r="V550" i="4"/>
  <c r="S551" i="4"/>
  <c r="U551" i="4"/>
  <c r="T552" i="4"/>
  <c r="V552" i="4"/>
  <c r="S553" i="4"/>
  <c r="U553" i="4"/>
  <c r="T554" i="4"/>
  <c r="V554" i="4"/>
  <c r="T555" i="4"/>
  <c r="V555" i="4"/>
  <c r="T556" i="4"/>
  <c r="V556" i="4"/>
  <c r="T557" i="4"/>
  <c r="V557" i="4"/>
  <c r="T558" i="4"/>
  <c r="V558" i="4"/>
  <c r="T559" i="4"/>
  <c r="V559" i="4"/>
  <c r="T560" i="4"/>
  <c r="V560" i="4"/>
  <c r="T561" i="4"/>
  <c r="V561" i="4"/>
  <c r="S562" i="4"/>
  <c r="U562" i="4"/>
  <c r="M115" i="4"/>
  <c r="O14" i="4"/>
  <c r="K14" i="4" s="1"/>
  <c r="O15" i="4"/>
  <c r="O16" i="4"/>
  <c r="K16" i="4" s="1"/>
  <c r="O17" i="4"/>
  <c r="K17" i="4" s="1"/>
  <c r="O18" i="4"/>
  <c r="O19" i="4"/>
  <c r="K19" i="4" s="1"/>
  <c r="O20" i="4"/>
  <c r="K20" i="4" s="1"/>
  <c r="O21" i="4"/>
  <c r="K21" i="4" s="1"/>
  <c r="O22" i="4"/>
  <c r="K22" i="4" s="1"/>
  <c r="O23" i="4"/>
  <c r="O24" i="4"/>
  <c r="K24" i="4" s="1"/>
  <c r="O25" i="4"/>
  <c r="K25" i="4" s="1"/>
  <c r="O26" i="4"/>
  <c r="K26" i="4" s="1"/>
  <c r="O27" i="4"/>
  <c r="K27" i="4" s="1"/>
  <c r="O28" i="4"/>
  <c r="K28" i="4" s="1"/>
  <c r="O29" i="4"/>
  <c r="K29" i="4" s="1"/>
  <c r="O30" i="4"/>
  <c r="O31" i="4"/>
  <c r="K31" i="4" s="1"/>
  <c r="O32" i="4"/>
  <c r="K32" i="4" s="1"/>
  <c r="O33" i="4"/>
  <c r="O34" i="4"/>
  <c r="K34" i="4" s="1"/>
  <c r="O35" i="4"/>
  <c r="K35" i="4" s="1"/>
  <c r="O36" i="4"/>
  <c r="K36" i="4" s="1"/>
  <c r="O37" i="4"/>
  <c r="O38" i="4"/>
  <c r="K38" i="4" s="1"/>
  <c r="O39" i="4"/>
  <c r="K39" i="4" s="1"/>
  <c r="O40" i="4"/>
  <c r="K40" i="4" s="1"/>
  <c r="O41" i="4"/>
  <c r="K41" i="4" s="1"/>
  <c r="O42" i="4"/>
  <c r="O43" i="4"/>
  <c r="O44" i="4"/>
  <c r="K44" i="4" s="1"/>
  <c r="O45" i="4"/>
  <c r="K45" i="4" s="1"/>
  <c r="O46" i="4"/>
  <c r="K46" i="4" s="1"/>
  <c r="O47" i="4"/>
  <c r="K47" i="4" s="1"/>
  <c r="O48" i="4"/>
  <c r="O49" i="4"/>
  <c r="K49" i="4" s="1"/>
  <c r="O50" i="4"/>
  <c r="K50" i="4" s="1"/>
  <c r="O51" i="4"/>
  <c r="K51" i="4" s="1"/>
  <c r="O52" i="4"/>
  <c r="K52" i="4" s="1"/>
  <c r="O53" i="4"/>
  <c r="K53" i="4" s="1"/>
  <c r="O54" i="4"/>
  <c r="K54" i="4" s="1"/>
  <c r="O55" i="4"/>
  <c r="K55" i="4" s="1"/>
  <c r="O56" i="4"/>
  <c r="K56" i="4" s="1"/>
  <c r="O57" i="4"/>
  <c r="K57" i="4" s="1"/>
  <c r="O58" i="4"/>
  <c r="K58" i="4" s="1"/>
  <c r="O59" i="4"/>
  <c r="K59" i="4" s="1"/>
  <c r="O60" i="4"/>
  <c r="K60" i="4" s="1"/>
  <c r="O61" i="4"/>
  <c r="K61" i="4" s="1"/>
  <c r="O62" i="4"/>
  <c r="K62" i="4" s="1"/>
  <c r="O63" i="4"/>
  <c r="K63" i="4" s="1"/>
  <c r="O64" i="4"/>
  <c r="K64" i="4" s="1"/>
  <c r="O65" i="4"/>
  <c r="K65" i="4" s="1"/>
  <c r="O66" i="4"/>
  <c r="K66" i="4" s="1"/>
  <c r="O67" i="4"/>
  <c r="K67" i="4" s="1"/>
  <c r="O68" i="4"/>
  <c r="K68" i="4" s="1"/>
  <c r="O69" i="4"/>
  <c r="K69" i="4" s="1"/>
  <c r="O70" i="4"/>
  <c r="O71" i="4"/>
  <c r="K71" i="4" s="1"/>
  <c r="O72" i="4"/>
  <c r="K72" i="4" s="1"/>
  <c r="O73" i="4"/>
  <c r="K73" i="4" s="1"/>
  <c r="O74" i="4"/>
  <c r="K74" i="4" s="1"/>
  <c r="O75" i="4"/>
  <c r="K75" i="4" s="1"/>
  <c r="O76" i="4"/>
  <c r="K76" i="4" s="1"/>
  <c r="O77" i="4"/>
  <c r="K77" i="4" s="1"/>
  <c r="O78" i="4"/>
  <c r="K78" i="4" s="1"/>
  <c r="N84" i="4"/>
  <c r="N87" i="4"/>
  <c r="N92" i="4"/>
  <c r="N99" i="4"/>
  <c r="N102" i="4"/>
  <c r="N111" i="4"/>
  <c r="N117" i="4"/>
  <c r="N139" i="4"/>
  <c r="N82" i="4"/>
  <c r="M94" i="4"/>
  <c r="O94" i="4" s="1"/>
  <c r="K94" i="4" s="1"/>
  <c r="M104" i="4"/>
  <c r="M108" i="4"/>
  <c r="M126" i="4"/>
  <c r="O126" i="4" s="1"/>
  <c r="K126" i="4" s="1"/>
  <c r="O82" i="4"/>
  <c r="K82" i="4" s="1"/>
  <c r="N291" i="4"/>
  <c r="N387" i="4"/>
  <c r="N525" i="4"/>
  <c r="M85" i="4"/>
  <c r="O85" i="4" s="1"/>
  <c r="K85" i="4" s="1"/>
  <c r="M86" i="4"/>
  <c r="O86" i="4" s="1"/>
  <c r="K86" i="4" s="1"/>
  <c r="M88" i="4"/>
  <c r="O88" i="4" s="1"/>
  <c r="M90" i="4"/>
  <c r="O90" i="4" s="1"/>
  <c r="K90" i="4" s="1"/>
  <c r="M93" i="4"/>
  <c r="O93" i="4" s="1"/>
  <c r="K93" i="4" s="1"/>
  <c r="M96" i="4"/>
  <c r="M97" i="4"/>
  <c r="O97" i="4" s="1"/>
  <c r="K97" i="4" s="1"/>
  <c r="M100" i="4"/>
  <c r="M101" i="4"/>
  <c r="O101" i="4" s="1"/>
  <c r="K101" i="4" s="1"/>
  <c r="M105" i="4"/>
  <c r="O105" i="4" s="1"/>
  <c r="K105" i="4" s="1"/>
  <c r="M106" i="4"/>
  <c r="O106" i="4" s="1"/>
  <c r="K106" i="4" s="1"/>
  <c r="M109" i="4"/>
  <c r="O109" i="4" s="1"/>
  <c r="K109" i="4" s="1"/>
  <c r="M110" i="4"/>
  <c r="O110" i="4" s="1"/>
  <c r="K110" i="4" s="1"/>
  <c r="M112" i="4"/>
  <c r="M114" i="4"/>
  <c r="O114" i="4" s="1"/>
  <c r="K114" i="4" s="1"/>
  <c r="M116" i="4"/>
  <c r="M120" i="4"/>
  <c r="O120" i="4" s="1"/>
  <c r="M121" i="4"/>
  <c r="O121" i="4" s="1"/>
  <c r="K121" i="4" s="1"/>
  <c r="M124" i="4"/>
  <c r="O124" i="4" s="1"/>
  <c r="K124" i="4" s="1"/>
  <c r="M125" i="4"/>
  <c r="O125" i="4" s="1"/>
  <c r="K125" i="4" s="1"/>
  <c r="M128" i="4"/>
  <c r="M129" i="4"/>
  <c r="O129" i="4" s="1"/>
  <c r="K129" i="4" s="1"/>
  <c r="M132" i="4"/>
  <c r="M133" i="4"/>
  <c r="O133" i="4" s="1"/>
  <c r="K133" i="4" s="1"/>
  <c r="M136" i="4"/>
  <c r="O136" i="4" s="1"/>
  <c r="M137" i="4"/>
  <c r="O137" i="4" s="1"/>
  <c r="K137" i="4" s="1"/>
  <c r="M140" i="4"/>
  <c r="O140" i="4" s="1"/>
  <c r="M141" i="4"/>
  <c r="O141" i="4" s="1"/>
  <c r="K141" i="4" s="1"/>
  <c r="M142" i="4"/>
  <c r="O142" i="4" s="1"/>
  <c r="K142" i="4" s="1"/>
  <c r="M144" i="4"/>
  <c r="M213" i="4" s="1"/>
  <c r="O213" i="4" s="1"/>
  <c r="K213" i="4" s="1"/>
  <c r="M145" i="4"/>
  <c r="O145" i="4" s="1"/>
  <c r="K145" i="4" s="1"/>
  <c r="M146" i="4"/>
  <c r="O146" i="4" s="1"/>
  <c r="K146" i="4" s="1"/>
  <c r="O149" i="4"/>
  <c r="K149" i="4" s="1"/>
  <c r="M151" i="4"/>
  <c r="O218" i="4"/>
  <c r="K218" i="4" s="1"/>
  <c r="L79" i="4"/>
  <c r="L80" i="4"/>
  <c r="L82" i="4"/>
  <c r="L84" i="4"/>
  <c r="L87" i="4"/>
  <c r="L92" i="4"/>
  <c r="L99" i="4"/>
  <c r="L102" i="4"/>
  <c r="L111" i="4"/>
  <c r="L115" i="4"/>
  <c r="L117" i="4"/>
  <c r="L120" i="4"/>
  <c r="L135" i="4"/>
  <c r="L139" i="4"/>
  <c r="L148" i="4"/>
  <c r="L149" i="4"/>
  <c r="L151" i="4"/>
  <c r="L153" i="4"/>
  <c r="L156" i="4"/>
  <c r="L157" i="4"/>
  <c r="L161" i="4"/>
  <c r="L168" i="4"/>
  <c r="L171" i="4"/>
  <c r="L180" i="4"/>
  <c r="L184" i="4"/>
  <c r="L186" i="4"/>
  <c r="L189" i="4"/>
  <c r="L191" i="4"/>
  <c r="L194" i="4"/>
  <c r="L196" i="4"/>
  <c r="L200" i="4"/>
  <c r="L203" i="4"/>
  <c r="L204" i="4"/>
  <c r="L206" i="4"/>
  <c r="L208" i="4"/>
  <c r="L209" i="4"/>
  <c r="L217" i="4"/>
  <c r="L218" i="4"/>
  <c r="L220" i="4"/>
  <c r="L222" i="4"/>
  <c r="L225" i="4"/>
  <c r="L226" i="4"/>
  <c r="L230" i="4"/>
  <c r="L237" i="4"/>
  <c r="L240" i="4"/>
  <c r="L249" i="4"/>
  <c r="L253" i="4"/>
  <c r="L254" i="4"/>
  <c r="L255" i="4"/>
  <c r="L258" i="4"/>
  <c r="L259" i="4"/>
  <c r="L260" i="4"/>
  <c r="L262" i="4"/>
  <c r="L263" i="4"/>
  <c r="L265" i="4"/>
  <c r="L267" i="4"/>
  <c r="L269" i="4"/>
  <c r="L271" i="4"/>
  <c r="L272" i="4"/>
  <c r="L273" i="4"/>
  <c r="L274" i="4"/>
  <c r="L275" i="4"/>
  <c r="L277" i="4"/>
  <c r="L278" i="4"/>
  <c r="L289" i="4"/>
  <c r="L290" i="4"/>
  <c r="L291" i="4"/>
  <c r="L294" i="4"/>
  <c r="L299" i="4"/>
  <c r="L306" i="4"/>
  <c r="L309" i="4"/>
  <c r="L318" i="4"/>
  <c r="L324" i="4"/>
  <c r="L327" i="4"/>
  <c r="L328" i="4"/>
  <c r="L329" i="4"/>
  <c r="L331" i="4"/>
  <c r="L332" i="4"/>
  <c r="L334" i="4"/>
  <c r="L336" i="4"/>
  <c r="L338" i="4"/>
  <c r="L340" i="4"/>
  <c r="L341" i="4"/>
  <c r="L342" i="4"/>
  <c r="L343" i="4"/>
  <c r="L344" i="4"/>
  <c r="L346" i="4"/>
  <c r="L356" i="4"/>
  <c r="L358" i="4"/>
  <c r="L359" i="4"/>
  <c r="L360" i="4"/>
  <c r="L363" i="4"/>
  <c r="L364" i="4"/>
  <c r="L368" i="4"/>
  <c r="L375" i="4"/>
  <c r="L378" i="4"/>
  <c r="L387" i="4"/>
  <c r="L389" i="4"/>
  <c r="L390" i="4"/>
  <c r="L391" i="4"/>
  <c r="L392" i="4"/>
  <c r="L393" i="4"/>
  <c r="L396" i="4"/>
  <c r="L397" i="4"/>
  <c r="L398" i="4"/>
  <c r="L401" i="4"/>
  <c r="L403" i="4"/>
  <c r="L407" i="4"/>
  <c r="L408" i="4"/>
  <c r="L410" i="4"/>
  <c r="L411" i="4"/>
  <c r="L412" i="4"/>
  <c r="L413" i="4"/>
  <c r="L415" i="4"/>
  <c r="L416" i="4"/>
  <c r="L425" i="4"/>
  <c r="L427" i="4"/>
  <c r="L428" i="4"/>
  <c r="L429" i="4"/>
  <c r="L432" i="4"/>
  <c r="L433" i="4"/>
  <c r="L437" i="4"/>
  <c r="L444" i="4"/>
  <c r="L447" i="4"/>
  <c r="L456" i="4"/>
  <c r="L461" i="4"/>
  <c r="L462" i="4"/>
  <c r="L466" i="4"/>
  <c r="L467" i="4"/>
  <c r="L469" i="4"/>
  <c r="L470" i="4"/>
  <c r="L472" i="4"/>
  <c r="L476" i="4"/>
  <c r="L478" i="4"/>
  <c r="L479" i="4"/>
  <c r="L481" i="4"/>
  <c r="L482" i="4"/>
  <c r="L484" i="4"/>
  <c r="L485" i="4"/>
  <c r="L493" i="4"/>
  <c r="L494" i="4"/>
  <c r="L496" i="4"/>
  <c r="L498" i="4"/>
  <c r="L501" i="4"/>
  <c r="L502" i="4"/>
  <c r="L506" i="4"/>
  <c r="L513" i="4"/>
  <c r="L516" i="4"/>
  <c r="L525" i="4"/>
  <c r="L527" i="4"/>
  <c r="L528" i="4"/>
  <c r="L530" i="4"/>
  <c r="L531" i="4"/>
  <c r="L534" i="4"/>
  <c r="L536" i="4"/>
  <c r="L539" i="4"/>
  <c r="L548" i="4"/>
  <c r="L549" i="4"/>
  <c r="L551" i="4"/>
  <c r="L553" i="4"/>
  <c r="L554" i="4"/>
  <c r="K37" i="4"/>
  <c r="K43" i="4"/>
  <c r="J46" i="4"/>
  <c r="J53" i="4"/>
  <c r="J56" i="4"/>
  <c r="J65" i="4"/>
  <c r="J68" i="4"/>
  <c r="N79" i="4"/>
  <c r="N80" i="4"/>
  <c r="J83" i="4"/>
  <c r="J85" i="4"/>
  <c r="J86" i="4"/>
  <c r="J88" i="4"/>
  <c r="J89" i="4"/>
  <c r="J90" i="4"/>
  <c r="J91" i="4"/>
  <c r="J93" i="4"/>
  <c r="J94" i="4"/>
  <c r="J95" i="4"/>
  <c r="J96" i="4"/>
  <c r="J97" i="4"/>
  <c r="J98" i="4"/>
  <c r="J100" i="4"/>
  <c r="J101" i="4"/>
  <c r="J103" i="4"/>
  <c r="J104" i="4"/>
  <c r="J105" i="4"/>
  <c r="J106" i="4"/>
  <c r="J107" i="4"/>
  <c r="J108" i="4"/>
  <c r="J109" i="4"/>
  <c r="J110" i="4"/>
  <c r="J112" i="4"/>
  <c r="J113" i="4"/>
  <c r="J114" i="4"/>
  <c r="J115" i="4"/>
  <c r="J116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40" i="4"/>
  <c r="J141" i="4"/>
  <c r="J142" i="4"/>
  <c r="J143" i="4"/>
  <c r="J144" i="4"/>
  <c r="J145" i="4"/>
  <c r="J146" i="4"/>
  <c r="J147" i="4"/>
  <c r="N148" i="4"/>
  <c r="N149" i="4"/>
  <c r="N151" i="4"/>
  <c r="J152" i="4"/>
  <c r="N153" i="4"/>
  <c r="J154" i="4"/>
  <c r="J155" i="4"/>
  <c r="N156" i="4"/>
  <c r="J157" i="4"/>
  <c r="J158" i="4"/>
  <c r="J159" i="4"/>
  <c r="J160" i="4"/>
  <c r="N161" i="4"/>
  <c r="J162" i="4"/>
  <c r="J163" i="4"/>
  <c r="J164" i="4"/>
  <c r="J165" i="4"/>
  <c r="J166" i="4"/>
  <c r="J167" i="4"/>
  <c r="N168" i="4"/>
  <c r="J169" i="4"/>
  <c r="J170" i="4"/>
  <c r="N171" i="4"/>
  <c r="J172" i="4"/>
  <c r="J173" i="4"/>
  <c r="J174" i="4"/>
  <c r="J175" i="4"/>
  <c r="J176" i="4"/>
  <c r="J177" i="4"/>
  <c r="J178" i="4"/>
  <c r="J179" i="4"/>
  <c r="N180" i="4"/>
  <c r="J181" i="4"/>
  <c r="J182" i="4"/>
  <c r="J183" i="4"/>
  <c r="J184" i="4"/>
  <c r="J185" i="4"/>
  <c r="N186" i="4"/>
  <c r="J187" i="4"/>
  <c r="J188" i="4"/>
  <c r="J189" i="4"/>
  <c r="J190" i="4"/>
  <c r="J191" i="4"/>
  <c r="N191" i="4" s="1"/>
  <c r="J192" i="4"/>
  <c r="J193" i="4"/>
  <c r="J194" i="4"/>
  <c r="N194" i="4" s="1"/>
  <c r="J195" i="4"/>
  <c r="J196" i="4"/>
  <c r="J197" i="4"/>
  <c r="J198" i="4"/>
  <c r="J199" i="4"/>
  <c r="J200" i="4"/>
  <c r="N200" i="4" s="1"/>
  <c r="J201" i="4"/>
  <c r="J202" i="4"/>
  <c r="J203" i="4"/>
  <c r="N203" i="4" s="1"/>
  <c r="J204" i="4"/>
  <c r="N204" i="4" s="1"/>
  <c r="J205" i="4"/>
  <c r="J206" i="4"/>
  <c r="N206" i="4" s="1"/>
  <c r="J207" i="4"/>
  <c r="N208" i="4"/>
  <c r="J209" i="4"/>
  <c r="J210" i="4"/>
  <c r="J211" i="4"/>
  <c r="J212" i="4"/>
  <c r="J213" i="4"/>
  <c r="J214" i="4"/>
  <c r="J215" i="4"/>
  <c r="J216" i="4"/>
  <c r="N217" i="4"/>
  <c r="N218" i="4"/>
  <c r="N220" i="4"/>
  <c r="J221" i="4"/>
  <c r="N222" i="4"/>
  <c r="J223" i="4"/>
  <c r="J224" i="4"/>
  <c r="N225" i="4"/>
  <c r="J226" i="4"/>
  <c r="J227" i="4"/>
  <c r="J228" i="4"/>
  <c r="J229" i="4"/>
  <c r="N230" i="4"/>
  <c r="J231" i="4"/>
  <c r="J232" i="4"/>
  <c r="J233" i="4"/>
  <c r="J234" i="4"/>
  <c r="J235" i="4"/>
  <c r="J236" i="4"/>
  <c r="N237" i="4"/>
  <c r="J238" i="4"/>
  <c r="J239" i="4"/>
  <c r="N240" i="4"/>
  <c r="J241" i="4"/>
  <c r="J242" i="4"/>
  <c r="J243" i="4"/>
  <c r="J244" i="4"/>
  <c r="J245" i="4"/>
  <c r="J246" i="4"/>
  <c r="J247" i="4"/>
  <c r="J248" i="4"/>
  <c r="N249" i="4"/>
  <c r="J250" i="4"/>
  <c r="J251" i="4"/>
  <c r="J252" i="4"/>
  <c r="J253" i="4"/>
  <c r="J254" i="4"/>
  <c r="N255" i="4"/>
  <c r="J256" i="4"/>
  <c r="J257" i="4"/>
  <c r="J258" i="4"/>
  <c r="N258" i="4" s="1"/>
  <c r="J259" i="4"/>
  <c r="N259" i="4" s="1"/>
  <c r="J260" i="4"/>
  <c r="N260" i="4" s="1"/>
  <c r="J261" i="4"/>
  <c r="J262" i="4"/>
  <c r="N262" i="4" s="1"/>
  <c r="J263" i="4"/>
  <c r="N263" i="4" s="1"/>
  <c r="J264" i="4"/>
  <c r="J265" i="4"/>
  <c r="N265" i="4" s="1"/>
  <c r="J266" i="4"/>
  <c r="J267" i="4"/>
  <c r="N267" i="4" s="1"/>
  <c r="J268" i="4"/>
  <c r="J269" i="4"/>
  <c r="N269" i="4" s="1"/>
  <c r="J270" i="4"/>
  <c r="J271" i="4"/>
  <c r="N271" i="4" s="1"/>
  <c r="J272" i="4"/>
  <c r="N272" i="4" s="1"/>
  <c r="J273" i="4"/>
  <c r="N273" i="4" s="1"/>
  <c r="J274" i="4"/>
  <c r="N274" i="4" s="1"/>
  <c r="J275" i="4"/>
  <c r="N275" i="4" s="1"/>
  <c r="J276" i="4"/>
  <c r="N277" i="4"/>
  <c r="J278" i="4"/>
  <c r="J279" i="4"/>
  <c r="J280" i="4"/>
  <c r="J281" i="4"/>
  <c r="J282" i="4"/>
  <c r="J283" i="4"/>
  <c r="J284" i="4"/>
  <c r="J285" i="4"/>
  <c r="N289" i="4"/>
  <c r="J290" i="4"/>
  <c r="J292" i="4"/>
  <c r="J293" i="4"/>
  <c r="N294" i="4"/>
  <c r="J295" i="4"/>
  <c r="J296" i="4"/>
  <c r="J297" i="4"/>
  <c r="J298" i="4"/>
  <c r="N299" i="4"/>
  <c r="J300" i="4"/>
  <c r="J301" i="4"/>
  <c r="J302" i="4"/>
  <c r="J303" i="4"/>
  <c r="J304" i="4"/>
  <c r="J305" i="4"/>
  <c r="N306" i="4"/>
  <c r="J307" i="4"/>
  <c r="J308" i="4"/>
  <c r="N309" i="4"/>
  <c r="J310" i="4"/>
  <c r="J311" i="4"/>
  <c r="J312" i="4"/>
  <c r="J313" i="4"/>
  <c r="J314" i="4"/>
  <c r="J315" i="4"/>
  <c r="J316" i="4"/>
  <c r="J317" i="4"/>
  <c r="N318" i="4"/>
  <c r="J319" i="4"/>
  <c r="J320" i="4"/>
  <c r="J321" i="4"/>
  <c r="J322" i="4"/>
  <c r="J323" i="4"/>
  <c r="N324" i="4"/>
  <c r="J325" i="4"/>
  <c r="J326" i="4"/>
  <c r="J327" i="4"/>
  <c r="N327" i="4" s="1"/>
  <c r="J328" i="4"/>
  <c r="N328" i="4" s="1"/>
  <c r="J329" i="4"/>
  <c r="N329" i="4" s="1"/>
  <c r="J330" i="4"/>
  <c r="J331" i="4"/>
  <c r="N331" i="4" s="1"/>
  <c r="J332" i="4"/>
  <c r="N332" i="4" s="1"/>
  <c r="J333" i="4"/>
  <c r="J334" i="4"/>
  <c r="N334" i="4" s="1"/>
  <c r="J335" i="4"/>
  <c r="J336" i="4"/>
  <c r="N336" i="4" s="1"/>
  <c r="J337" i="4"/>
  <c r="J338" i="4"/>
  <c r="N338" i="4" s="1"/>
  <c r="J339" i="4"/>
  <c r="J340" i="4"/>
  <c r="N340" i="4" s="1"/>
  <c r="J341" i="4"/>
  <c r="N341" i="4" s="1"/>
  <c r="J342" i="4"/>
  <c r="N342" i="4" s="1"/>
  <c r="J343" i="4"/>
  <c r="N343" i="4" s="1"/>
  <c r="J344" i="4"/>
  <c r="N344" i="4" s="1"/>
  <c r="J345" i="4"/>
  <c r="N346" i="4"/>
  <c r="J347" i="4"/>
  <c r="J348" i="4"/>
  <c r="J349" i="4"/>
  <c r="J350" i="4"/>
  <c r="J351" i="4"/>
  <c r="J352" i="4"/>
  <c r="J353" i="4"/>
  <c r="J354" i="4"/>
  <c r="N356" i="4"/>
  <c r="N358" i="4"/>
  <c r="J359" i="4"/>
  <c r="N359" i="4" s="1"/>
  <c r="N360" i="4"/>
  <c r="J361" i="4"/>
  <c r="J362" i="4"/>
  <c r="N363" i="4"/>
  <c r="J364" i="4"/>
  <c r="N364" i="4" s="1"/>
  <c r="J365" i="4"/>
  <c r="J366" i="4"/>
  <c r="J367" i="4"/>
  <c r="N368" i="4"/>
  <c r="J369" i="4"/>
  <c r="J370" i="4"/>
  <c r="J371" i="4"/>
  <c r="J372" i="4"/>
  <c r="J373" i="4"/>
  <c r="J374" i="4"/>
  <c r="N375" i="4"/>
  <c r="J376" i="4"/>
  <c r="J377" i="4"/>
  <c r="N378" i="4"/>
  <c r="J379" i="4"/>
  <c r="J380" i="4"/>
  <c r="J381" i="4"/>
  <c r="J382" i="4"/>
  <c r="J383" i="4"/>
  <c r="J384" i="4"/>
  <c r="J385" i="4"/>
  <c r="J386" i="4"/>
  <c r="J388" i="4"/>
  <c r="J389" i="4"/>
  <c r="N389" i="4" s="1"/>
  <c r="J390" i="4"/>
  <c r="N390" i="4" s="1"/>
  <c r="J391" i="4"/>
  <c r="N391" i="4" s="1"/>
  <c r="J392" i="4"/>
  <c r="N392" i="4" s="1"/>
  <c r="N393" i="4"/>
  <c r="J394" i="4"/>
  <c r="J395" i="4"/>
  <c r="J396" i="4"/>
  <c r="N396" i="4" s="1"/>
  <c r="J397" i="4"/>
  <c r="N397" i="4" s="1"/>
  <c r="J398" i="4"/>
  <c r="N398" i="4" s="1"/>
  <c r="J399" i="4"/>
  <c r="J400" i="4"/>
  <c r="J401" i="4"/>
  <c r="N401" i="4" s="1"/>
  <c r="J402" i="4"/>
  <c r="J403" i="4"/>
  <c r="N403" i="4" s="1"/>
  <c r="J404" i="4"/>
  <c r="J405" i="4"/>
  <c r="J406" i="4"/>
  <c r="J407" i="4"/>
  <c r="N407" i="4" s="1"/>
  <c r="J408" i="4"/>
  <c r="N408" i="4" s="1"/>
  <c r="J409" i="4"/>
  <c r="J410" i="4"/>
  <c r="N410" i="4" s="1"/>
  <c r="J411" i="4"/>
  <c r="N411" i="4" s="1"/>
  <c r="J412" i="4"/>
  <c r="N412" i="4" s="1"/>
  <c r="J413" i="4"/>
  <c r="N413" i="4" s="1"/>
  <c r="J414" i="4"/>
  <c r="N415" i="4"/>
  <c r="J416" i="4"/>
  <c r="J417" i="4"/>
  <c r="J418" i="4"/>
  <c r="J419" i="4"/>
  <c r="J420" i="4"/>
  <c r="J421" i="4"/>
  <c r="J422" i="4"/>
  <c r="J423" i="4"/>
  <c r="N425" i="4"/>
  <c r="N427" i="4"/>
  <c r="J428" i="4"/>
  <c r="N428" i="4" s="1"/>
  <c r="N429" i="4"/>
  <c r="J430" i="4"/>
  <c r="J431" i="4"/>
  <c r="N432" i="4"/>
  <c r="J433" i="4"/>
  <c r="N433" i="4" s="1"/>
  <c r="J434" i="4"/>
  <c r="J435" i="4"/>
  <c r="J436" i="4"/>
  <c r="N437" i="4"/>
  <c r="J438" i="4"/>
  <c r="J439" i="4"/>
  <c r="J440" i="4"/>
  <c r="J441" i="4"/>
  <c r="J442" i="4"/>
  <c r="J443" i="4"/>
  <c r="N444" i="4"/>
  <c r="J445" i="4"/>
  <c r="J446" i="4"/>
  <c r="N447" i="4"/>
  <c r="J448" i="4"/>
  <c r="J449" i="4"/>
  <c r="J450" i="4"/>
  <c r="J451" i="4"/>
  <c r="J452" i="4"/>
  <c r="J453" i="4"/>
  <c r="J454" i="4"/>
  <c r="J455" i="4"/>
  <c r="N456" i="4"/>
  <c r="J457" i="4"/>
  <c r="J458" i="4"/>
  <c r="J459" i="4"/>
  <c r="J460" i="4"/>
  <c r="J461" i="4"/>
  <c r="N462" i="4"/>
  <c r="J463" i="4"/>
  <c r="J464" i="4"/>
  <c r="J465" i="4"/>
  <c r="J466" i="4"/>
  <c r="N466" i="4" s="1"/>
  <c r="J467" i="4"/>
  <c r="N467" i="4" s="1"/>
  <c r="J468" i="4"/>
  <c r="J469" i="4"/>
  <c r="N469" i="4" s="1"/>
  <c r="J470" i="4"/>
  <c r="N470" i="4" s="1"/>
  <c r="J471" i="4"/>
  <c r="J472" i="4"/>
  <c r="N472" i="4" s="1"/>
  <c r="J473" i="4"/>
  <c r="J474" i="4"/>
  <c r="J475" i="4"/>
  <c r="J476" i="4"/>
  <c r="N476" i="4" s="1"/>
  <c r="J477" i="4"/>
  <c r="J478" i="4"/>
  <c r="N478" i="4" s="1"/>
  <c r="J479" i="4"/>
  <c r="N479" i="4" s="1"/>
  <c r="J480" i="4"/>
  <c r="J481" i="4"/>
  <c r="N481" i="4" s="1"/>
  <c r="J482" i="4"/>
  <c r="N482" i="4" s="1"/>
  <c r="J483" i="4"/>
  <c r="N484" i="4"/>
  <c r="J485" i="4"/>
  <c r="J486" i="4"/>
  <c r="J487" i="4"/>
  <c r="J488" i="4"/>
  <c r="J489" i="4"/>
  <c r="J490" i="4"/>
  <c r="J491" i="4"/>
  <c r="J492" i="4"/>
  <c r="N493" i="4"/>
  <c r="N494" i="4"/>
  <c r="N496" i="4"/>
  <c r="J497" i="4"/>
  <c r="N498" i="4"/>
  <c r="J499" i="4"/>
  <c r="J500" i="4"/>
  <c r="N501" i="4"/>
  <c r="J502" i="4"/>
  <c r="J503" i="4"/>
  <c r="J504" i="4"/>
  <c r="J505" i="4"/>
  <c r="N506" i="4"/>
  <c r="J507" i="4"/>
  <c r="J508" i="4"/>
  <c r="J509" i="4"/>
  <c r="J510" i="4"/>
  <c r="J511" i="4"/>
  <c r="J512" i="4"/>
  <c r="N513" i="4"/>
  <c r="J514" i="4"/>
  <c r="J515" i="4"/>
  <c r="N516" i="4"/>
  <c r="J517" i="4"/>
  <c r="J518" i="4"/>
  <c r="J519" i="4"/>
  <c r="J520" i="4"/>
  <c r="J521" i="4"/>
  <c r="J522" i="4"/>
  <c r="J523" i="4"/>
  <c r="J524" i="4"/>
  <c r="J526" i="4"/>
  <c r="J527" i="4"/>
  <c r="N527" i="4" s="1"/>
  <c r="J528" i="4"/>
  <c r="N528" i="4" s="1"/>
  <c r="J529" i="4"/>
  <c r="J530" i="4"/>
  <c r="N530" i="4" s="1"/>
  <c r="N531" i="4"/>
  <c r="J532" i="4"/>
  <c r="J533" i="4"/>
  <c r="J534" i="4"/>
  <c r="N534" i="4" s="1"/>
  <c r="J535" i="4"/>
  <c r="J536" i="4"/>
  <c r="N536" i="4" s="1"/>
  <c r="J537" i="4"/>
  <c r="J538" i="4"/>
  <c r="J539" i="4"/>
  <c r="N539" i="4" s="1"/>
  <c r="J540" i="4"/>
  <c r="J541" i="4"/>
  <c r="J542" i="4"/>
  <c r="J543" i="4"/>
  <c r="J544" i="4"/>
  <c r="J545" i="4"/>
  <c r="J546" i="4"/>
  <c r="J547" i="4"/>
  <c r="J548" i="4"/>
  <c r="N548" i="4" s="1"/>
  <c r="J549" i="4"/>
  <c r="N549" i="4" s="1"/>
  <c r="J550" i="4"/>
  <c r="J551" i="4"/>
  <c r="N551" i="4" s="1"/>
  <c r="J552" i="4"/>
  <c r="N553" i="4"/>
  <c r="J554" i="4"/>
  <c r="J555" i="4"/>
  <c r="J556" i="4"/>
  <c r="J557" i="4"/>
  <c r="J558" i="4"/>
  <c r="J559" i="4"/>
  <c r="J560" i="4"/>
  <c r="J561" i="4"/>
  <c r="S13" i="4"/>
  <c r="S15" i="4"/>
  <c r="S18" i="4"/>
  <c r="S23" i="4"/>
  <c r="S30" i="4"/>
  <c r="S33" i="4"/>
  <c r="S42" i="4"/>
  <c r="S48" i="4"/>
  <c r="S70" i="4"/>
  <c r="T14" i="4"/>
  <c r="T16" i="4"/>
  <c r="T17" i="4"/>
  <c r="T19" i="4"/>
  <c r="T20" i="4"/>
  <c r="T21" i="4"/>
  <c r="T22" i="4"/>
  <c r="T24" i="4"/>
  <c r="T25" i="4"/>
  <c r="T26" i="4"/>
  <c r="T27" i="4"/>
  <c r="T28" i="4"/>
  <c r="T29" i="4"/>
  <c r="T31" i="4"/>
  <c r="T32" i="4"/>
  <c r="T34" i="4"/>
  <c r="T35" i="4"/>
  <c r="T36" i="4"/>
  <c r="T37" i="4"/>
  <c r="T38" i="4"/>
  <c r="T39" i="4"/>
  <c r="T40" i="4"/>
  <c r="T41" i="4"/>
  <c r="T43" i="4"/>
  <c r="T44" i="4"/>
  <c r="T45" i="4"/>
  <c r="T46" i="4"/>
  <c r="T47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1" i="4"/>
  <c r="T72" i="4"/>
  <c r="T73" i="4"/>
  <c r="T74" i="4"/>
  <c r="T75" i="4"/>
  <c r="T76" i="4"/>
  <c r="T77" i="4"/>
  <c r="U13" i="4"/>
  <c r="U15" i="4"/>
  <c r="U18" i="4"/>
  <c r="U23" i="4"/>
  <c r="U30" i="4"/>
  <c r="U33" i="4"/>
  <c r="U42" i="4"/>
  <c r="U48" i="4"/>
  <c r="U70" i="4"/>
  <c r="C13" i="5"/>
  <c r="M83" i="4"/>
  <c r="O83" i="4" s="1"/>
  <c r="O30" i="7" l="1"/>
  <c r="L8" i="7"/>
  <c r="L6" i="7"/>
  <c r="L7" i="7"/>
  <c r="L10" i="7"/>
  <c r="L9" i="7"/>
  <c r="O19" i="7"/>
  <c r="M19" i="7"/>
  <c r="O18" i="7"/>
  <c r="O21" i="7" s="1"/>
  <c r="M18" i="7"/>
  <c r="M20" i="7"/>
  <c r="O20" i="7"/>
  <c r="M30" i="7"/>
  <c r="L8" i="6"/>
  <c r="M8" i="6" s="1"/>
  <c r="M21" i="6"/>
  <c r="M11" i="6"/>
  <c r="M178" i="4"/>
  <c r="M247" i="4" s="1"/>
  <c r="N68" i="4"/>
  <c r="P68" i="4" s="1"/>
  <c r="U32" i="4"/>
  <c r="N93" i="4"/>
  <c r="P93" i="4" s="1"/>
  <c r="N56" i="4"/>
  <c r="P56" i="4" s="1"/>
  <c r="M162" i="4"/>
  <c r="O162" i="4" s="1"/>
  <c r="K162" i="4" s="1"/>
  <c r="L162" i="4" s="1"/>
  <c r="N101" i="4"/>
  <c r="P101" i="4" s="1"/>
  <c r="U47" i="4"/>
  <c r="U46" i="4" s="1"/>
  <c r="U45" i="4" s="1"/>
  <c r="U44" i="4" s="1"/>
  <c r="U43" i="4" s="1"/>
  <c r="N141" i="4"/>
  <c r="P141" i="4" s="1"/>
  <c r="N90" i="4"/>
  <c r="P90" i="4" s="1"/>
  <c r="U31" i="4"/>
  <c r="N53" i="4"/>
  <c r="P53" i="4" s="1"/>
  <c r="N114" i="4"/>
  <c r="P114" i="4" s="1"/>
  <c r="N46" i="4"/>
  <c r="P46" i="4" s="1"/>
  <c r="U14" i="4"/>
  <c r="N121" i="4"/>
  <c r="P121" i="4" s="1"/>
  <c r="M194" i="4"/>
  <c r="M263" i="4" s="1"/>
  <c r="U22" i="4"/>
  <c r="U21" i="4" s="1"/>
  <c r="U20" i="4" s="1"/>
  <c r="U19" i="4" s="1"/>
  <c r="N106" i="4"/>
  <c r="P106" i="4" s="1"/>
  <c r="U110" i="4"/>
  <c r="U109" i="4" s="1"/>
  <c r="U86" i="4"/>
  <c r="U85" i="4" s="1"/>
  <c r="V84" i="4" s="1"/>
  <c r="N133" i="4"/>
  <c r="P133" i="4" s="1"/>
  <c r="N125" i="4"/>
  <c r="P125" i="4" s="1"/>
  <c r="P82" i="4"/>
  <c r="U101" i="4"/>
  <c r="U83" i="4"/>
  <c r="V82" i="4" s="1"/>
  <c r="N136" i="4"/>
  <c r="P136" i="4" s="1"/>
  <c r="N120" i="4"/>
  <c r="P120" i="4" s="1"/>
  <c r="U69" i="4"/>
  <c r="U68" i="4" s="1"/>
  <c r="U67" i="4" s="1"/>
  <c r="U66" i="4" s="1"/>
  <c r="U65" i="4" s="1"/>
  <c r="U64" i="4" s="1"/>
  <c r="U63" i="4" s="1"/>
  <c r="U62" i="4" s="1"/>
  <c r="U61" i="4" s="1"/>
  <c r="U60" i="4" s="1"/>
  <c r="U59" i="4" s="1"/>
  <c r="U58" i="4" s="1"/>
  <c r="U57" i="4" s="1"/>
  <c r="U56" i="4" s="1"/>
  <c r="U55" i="4" s="1"/>
  <c r="U54" i="4" s="1"/>
  <c r="U53" i="4" s="1"/>
  <c r="U52" i="4" s="1"/>
  <c r="U51" i="4" s="1"/>
  <c r="U50" i="4" s="1"/>
  <c r="U49" i="4" s="1"/>
  <c r="U29" i="4"/>
  <c r="U28" i="4" s="1"/>
  <c r="U27" i="4" s="1"/>
  <c r="U26" i="4" s="1"/>
  <c r="U25" i="4" s="1"/>
  <c r="U24" i="4" s="1"/>
  <c r="N65" i="4"/>
  <c r="P65" i="4" s="1"/>
  <c r="U41" i="4"/>
  <c r="U40" i="4" s="1"/>
  <c r="U39" i="4" s="1"/>
  <c r="U38" i="4" s="1"/>
  <c r="U37" i="4" s="1"/>
  <c r="U36" i="4" s="1"/>
  <c r="U35" i="4" s="1"/>
  <c r="U34" i="4" s="1"/>
  <c r="U17" i="4"/>
  <c r="U16" i="4" s="1"/>
  <c r="N146" i="4"/>
  <c r="P146" i="4" s="1"/>
  <c r="N145" i="4"/>
  <c r="P145" i="4" s="1"/>
  <c r="N142" i="4"/>
  <c r="P142" i="4" s="1"/>
  <c r="M211" i="4"/>
  <c r="M280" i="4" s="1"/>
  <c r="M210" i="4"/>
  <c r="M279" i="4" s="1"/>
  <c r="N140" i="4"/>
  <c r="P140" i="4" s="1"/>
  <c r="N137" i="4"/>
  <c r="P137" i="4" s="1"/>
  <c r="M202" i="4"/>
  <c r="O202" i="4" s="1"/>
  <c r="K202" i="4" s="1"/>
  <c r="L202" i="4" s="1"/>
  <c r="N129" i="4"/>
  <c r="P129" i="4" s="1"/>
  <c r="N126" i="4"/>
  <c r="P126" i="4" s="1"/>
  <c r="N124" i="4"/>
  <c r="P124" i="4" s="1"/>
  <c r="N110" i="4"/>
  <c r="P110" i="4" s="1"/>
  <c r="N109" i="4"/>
  <c r="P109" i="4" s="1"/>
  <c r="N105" i="4"/>
  <c r="P105" i="4" s="1"/>
  <c r="M170" i="4"/>
  <c r="O170" i="4" s="1"/>
  <c r="K170" i="4" s="1"/>
  <c r="L170" i="4" s="1"/>
  <c r="N97" i="4"/>
  <c r="P97" i="4" s="1"/>
  <c r="N94" i="4"/>
  <c r="P94" i="4" s="1"/>
  <c r="N88" i="4"/>
  <c r="P88" i="4" s="1"/>
  <c r="N86" i="4"/>
  <c r="P86" i="4" s="1"/>
  <c r="N85" i="4"/>
  <c r="P85" i="4" s="1"/>
  <c r="N83" i="4"/>
  <c r="P83" i="4" s="1"/>
  <c r="M190" i="4"/>
  <c r="O190" i="4" s="1"/>
  <c r="M155" i="4"/>
  <c r="O155" i="4" s="1"/>
  <c r="K155" i="4" s="1"/>
  <c r="L155" i="4" s="1"/>
  <c r="M174" i="4"/>
  <c r="O174" i="4" s="1"/>
  <c r="K174" i="4" s="1"/>
  <c r="L174" i="4" s="1"/>
  <c r="M183" i="4"/>
  <c r="M252" i="4" s="1"/>
  <c r="M166" i="4"/>
  <c r="O166" i="4" s="1"/>
  <c r="K166" i="4" s="1"/>
  <c r="L166" i="4" s="1"/>
  <c r="L125" i="4"/>
  <c r="M154" i="4"/>
  <c r="M134" i="4"/>
  <c r="O134" i="4" s="1"/>
  <c r="M118" i="4"/>
  <c r="O118" i="4" s="1"/>
  <c r="O108" i="4"/>
  <c r="M177" i="4"/>
  <c r="M246" i="4" s="1"/>
  <c r="O104" i="4"/>
  <c r="M173" i="4"/>
  <c r="O173" i="4" s="1"/>
  <c r="K173" i="4" s="1"/>
  <c r="L173" i="4" s="1"/>
  <c r="M138" i="4"/>
  <c r="O138" i="4" s="1"/>
  <c r="U138" i="4" s="1"/>
  <c r="U137" i="4" s="1"/>
  <c r="U136" i="4" s="1"/>
  <c r="M122" i="4"/>
  <c r="M98" i="4"/>
  <c r="O98" i="4" s="1"/>
  <c r="U98" i="4" s="1"/>
  <c r="U97" i="4" s="1"/>
  <c r="M209" i="4"/>
  <c r="M278" i="4" s="1"/>
  <c r="M198" i="4"/>
  <c r="O198" i="4" s="1"/>
  <c r="K198" i="4" s="1"/>
  <c r="L198" i="4" s="1"/>
  <c r="M163" i="4"/>
  <c r="O163" i="4" s="1"/>
  <c r="L124" i="4"/>
  <c r="L93" i="4"/>
  <c r="M214" i="4"/>
  <c r="M206" i="4"/>
  <c r="O206" i="4" s="1"/>
  <c r="K206" i="4" s="1"/>
  <c r="M152" i="4"/>
  <c r="O152" i="4" s="1"/>
  <c r="U152" i="4" s="1"/>
  <c r="V151" i="4" s="1"/>
  <c r="M130" i="4"/>
  <c r="M113" i="4"/>
  <c r="M89" i="4"/>
  <c r="M205" i="4"/>
  <c r="O205" i="4" s="1"/>
  <c r="U205" i="4" s="1"/>
  <c r="V204" i="4" s="1"/>
  <c r="M175" i="4"/>
  <c r="M244" i="4" s="1"/>
  <c r="M215" i="4"/>
  <c r="M284" i="4" s="1"/>
  <c r="M195" i="4"/>
  <c r="M264" i="4" s="1"/>
  <c r="M179" i="4"/>
  <c r="M248" i="4" s="1"/>
  <c r="M159" i="4"/>
  <c r="M228" i="4" s="1"/>
  <c r="M147" i="4"/>
  <c r="O147" i="4" s="1"/>
  <c r="U147" i="4" s="1"/>
  <c r="U146" i="4" s="1"/>
  <c r="U145" i="4" s="1"/>
  <c r="M143" i="4"/>
  <c r="M212" i="4" s="1"/>
  <c r="M135" i="4"/>
  <c r="O135" i="4" s="1"/>
  <c r="M131" i="4"/>
  <c r="M200" i="4" s="1"/>
  <c r="M127" i="4"/>
  <c r="O127" i="4" s="1"/>
  <c r="M123" i="4"/>
  <c r="M192" i="4" s="1"/>
  <c r="M119" i="4"/>
  <c r="M188" i="4" s="1"/>
  <c r="M184" i="4"/>
  <c r="M107" i="4"/>
  <c r="M176" i="4" s="1"/>
  <c r="M103" i="4"/>
  <c r="M172" i="4" s="1"/>
  <c r="M95" i="4"/>
  <c r="O95" i="4" s="1"/>
  <c r="M91" i="4"/>
  <c r="O91" i="4" s="1"/>
  <c r="U91" i="4" s="1"/>
  <c r="U90" i="4" s="1"/>
  <c r="L109" i="4"/>
  <c r="L101" i="4"/>
  <c r="L97" i="4"/>
  <c r="L142" i="4"/>
  <c r="L86" i="4"/>
  <c r="L145" i="4"/>
  <c r="L105" i="4"/>
  <c r="O178" i="4"/>
  <c r="K178" i="4" s="1"/>
  <c r="L178" i="4" s="1"/>
  <c r="N213" i="4"/>
  <c r="P213" i="4" s="1"/>
  <c r="L213" i="4"/>
  <c r="L141" i="4"/>
  <c r="L137" i="4"/>
  <c r="L133" i="4"/>
  <c r="L129" i="4"/>
  <c r="L121" i="4"/>
  <c r="L85" i="4"/>
  <c r="L126" i="4"/>
  <c r="L110" i="4"/>
  <c r="L94" i="4"/>
  <c r="L146" i="4"/>
  <c r="L114" i="4"/>
  <c r="L106" i="4"/>
  <c r="L90" i="4"/>
  <c r="K140" i="4"/>
  <c r="L140" i="4" s="1"/>
  <c r="O128" i="4"/>
  <c r="M197" i="4"/>
  <c r="O112" i="4"/>
  <c r="M181" i="4"/>
  <c r="O96" i="4"/>
  <c r="M165" i="4"/>
  <c r="K136" i="4"/>
  <c r="L136" i="4" s="1"/>
  <c r="K120" i="4"/>
  <c r="K88" i="4"/>
  <c r="L88" i="4" s="1"/>
  <c r="M189" i="4"/>
  <c r="M231" i="4"/>
  <c r="M157" i="4"/>
  <c r="M220" i="4"/>
  <c r="O151" i="4"/>
  <c r="O144" i="4"/>
  <c r="O132" i="4"/>
  <c r="M201" i="4"/>
  <c r="O116" i="4"/>
  <c r="U116" i="4" s="1"/>
  <c r="M185" i="4"/>
  <c r="O100" i="4"/>
  <c r="M169" i="4"/>
  <c r="K83" i="4"/>
  <c r="L83" i="4" s="1"/>
  <c r="M282" i="4"/>
  <c r="M193" i="4"/>
  <c r="I52" i="5"/>
  <c r="F52" i="5"/>
  <c r="A52" i="5"/>
  <c r="O10" i="7" l="1"/>
  <c r="M10" i="7"/>
  <c r="O7" i="7"/>
  <c r="M7" i="7"/>
  <c r="O6" i="7"/>
  <c r="M6" i="7"/>
  <c r="M21" i="7"/>
  <c r="O9" i="7"/>
  <c r="M9" i="7"/>
  <c r="M8" i="7"/>
  <c r="O8" i="7"/>
  <c r="N170" i="4"/>
  <c r="P170" i="4" s="1"/>
  <c r="S101" i="4"/>
  <c r="M164" i="4"/>
  <c r="N202" i="4"/>
  <c r="P202" i="4" s="1"/>
  <c r="O194" i="4"/>
  <c r="K194" i="4" s="1"/>
  <c r="O211" i="4"/>
  <c r="K211" i="4" s="1"/>
  <c r="L211" i="4" s="1"/>
  <c r="M224" i="4"/>
  <c r="M293" i="4" s="1"/>
  <c r="O210" i="4"/>
  <c r="K210" i="4" s="1"/>
  <c r="L210" i="4" s="1"/>
  <c r="M259" i="4"/>
  <c r="M328" i="4" s="1"/>
  <c r="M397" i="4" s="1"/>
  <c r="M203" i="4"/>
  <c r="O203" i="4" s="1"/>
  <c r="K203" i="4" s="1"/>
  <c r="M204" i="4"/>
  <c r="M273" i="4" s="1"/>
  <c r="M235" i="4"/>
  <c r="M304" i="4" s="1"/>
  <c r="M271" i="4"/>
  <c r="O271" i="4" s="1"/>
  <c r="K271" i="4" s="1"/>
  <c r="U135" i="4"/>
  <c r="U134" i="4" s="1"/>
  <c r="U133" i="4" s="1"/>
  <c r="U132" i="4" s="1"/>
  <c r="O175" i="4"/>
  <c r="K175" i="4" s="1"/>
  <c r="L175" i="4" s="1"/>
  <c r="O119" i="4"/>
  <c r="N119" i="4" s="1"/>
  <c r="P119" i="4" s="1"/>
  <c r="M232" i="4"/>
  <c r="M301" i="4" s="1"/>
  <c r="M160" i="4"/>
  <c r="O160" i="4" s="1"/>
  <c r="U160" i="4" s="1"/>
  <c r="U144" i="4"/>
  <c r="M239" i="4"/>
  <c r="O239" i="4" s="1"/>
  <c r="K239" i="4" s="1"/>
  <c r="L239" i="4" s="1"/>
  <c r="U96" i="4"/>
  <c r="U95" i="4" s="1"/>
  <c r="U94" i="4" s="1"/>
  <c r="U93" i="4" s="1"/>
  <c r="V92" i="4" s="1"/>
  <c r="K151" i="4"/>
  <c r="S110" i="4"/>
  <c r="S109" i="4" s="1"/>
  <c r="K190" i="4"/>
  <c r="L190" i="4" s="1"/>
  <c r="U190" i="4"/>
  <c r="U100" i="4"/>
  <c r="V99" i="4" s="1"/>
  <c r="P206" i="4"/>
  <c r="U202" i="4"/>
  <c r="U170" i="4"/>
  <c r="U155" i="4"/>
  <c r="U108" i="4"/>
  <c r="S170" i="4"/>
  <c r="S83" i="4"/>
  <c r="T82" i="4" s="1"/>
  <c r="S86" i="4"/>
  <c r="S85" i="4" s="1"/>
  <c r="T84" i="4" s="1"/>
  <c r="N147" i="4"/>
  <c r="N144" i="4"/>
  <c r="P144" i="4" s="1"/>
  <c r="K138" i="4"/>
  <c r="L138" i="4" s="1"/>
  <c r="N138" i="4"/>
  <c r="N135" i="4"/>
  <c r="P135" i="4" s="1"/>
  <c r="K134" i="4"/>
  <c r="L134" i="4" s="1"/>
  <c r="N134" i="4"/>
  <c r="P134" i="4" s="1"/>
  <c r="N132" i="4"/>
  <c r="P132" i="4" s="1"/>
  <c r="O131" i="4"/>
  <c r="K131" i="4" s="1"/>
  <c r="L131" i="4" s="1"/>
  <c r="N128" i="4"/>
  <c r="P128" i="4" s="1"/>
  <c r="N127" i="4"/>
  <c r="P127" i="4" s="1"/>
  <c r="N190" i="4"/>
  <c r="K118" i="4"/>
  <c r="L118" i="4" s="1"/>
  <c r="N118" i="4"/>
  <c r="P118" i="4" s="1"/>
  <c r="N116" i="4"/>
  <c r="O183" i="4"/>
  <c r="N112" i="4"/>
  <c r="P112" i="4" s="1"/>
  <c r="K108" i="4"/>
  <c r="L108" i="4" s="1"/>
  <c r="N108" i="4"/>
  <c r="P108" i="4" s="1"/>
  <c r="O177" i="4"/>
  <c r="K177" i="4" s="1"/>
  <c r="L177" i="4" s="1"/>
  <c r="O107" i="4"/>
  <c r="K107" i="4" s="1"/>
  <c r="L107" i="4" s="1"/>
  <c r="N174" i="4"/>
  <c r="P174" i="4" s="1"/>
  <c r="M243" i="4"/>
  <c r="N104" i="4"/>
  <c r="P104" i="4" s="1"/>
  <c r="N100" i="4"/>
  <c r="P100" i="4" s="1"/>
  <c r="K98" i="4"/>
  <c r="L98" i="4" s="1"/>
  <c r="N98" i="4"/>
  <c r="N96" i="4"/>
  <c r="P96" i="4" s="1"/>
  <c r="N95" i="4"/>
  <c r="P95" i="4" s="1"/>
  <c r="N91" i="4"/>
  <c r="K152" i="4"/>
  <c r="L152" i="4" s="1"/>
  <c r="M187" i="4"/>
  <c r="O179" i="4"/>
  <c r="M167" i="4"/>
  <c r="O167" i="4" s="1"/>
  <c r="N167" i="4" s="1"/>
  <c r="M207" i="4"/>
  <c r="O215" i="4"/>
  <c r="K215" i="4" s="1"/>
  <c r="L215" i="4" s="1"/>
  <c r="O209" i="4"/>
  <c r="K209" i="4" s="1"/>
  <c r="M275" i="4"/>
  <c r="M196" i="4"/>
  <c r="M265" i="4" s="1"/>
  <c r="O123" i="4"/>
  <c r="K123" i="4" s="1"/>
  <c r="L123" i="4" s="1"/>
  <c r="M267" i="4"/>
  <c r="M336" i="4" s="1"/>
  <c r="M221" i="4"/>
  <c r="O221" i="4" s="1"/>
  <c r="K104" i="4"/>
  <c r="L104" i="4" s="1"/>
  <c r="N152" i="4"/>
  <c r="O154" i="4"/>
  <c r="M223" i="4"/>
  <c r="O130" i="4"/>
  <c r="N130" i="4" s="1"/>
  <c r="P130" i="4" s="1"/>
  <c r="M199" i="4"/>
  <c r="O115" i="4"/>
  <c r="U115" i="4" s="1"/>
  <c r="U114" i="4" s="1"/>
  <c r="M216" i="4"/>
  <c r="M285" i="4" s="1"/>
  <c r="M242" i="4"/>
  <c r="O242" i="4" s="1"/>
  <c r="N166" i="4"/>
  <c r="P166" i="4" s="1"/>
  <c r="O113" i="4"/>
  <c r="M182" i="4"/>
  <c r="O214" i="4"/>
  <c r="M283" i="4"/>
  <c r="O122" i="4"/>
  <c r="N122" i="4" s="1"/>
  <c r="P122" i="4" s="1"/>
  <c r="M191" i="4"/>
  <c r="O89" i="4"/>
  <c r="U89" i="4" s="1"/>
  <c r="U88" i="4" s="1"/>
  <c r="V87" i="4" s="1"/>
  <c r="M158" i="4"/>
  <c r="K205" i="4"/>
  <c r="L205" i="4" s="1"/>
  <c r="N205" i="4"/>
  <c r="O195" i="4"/>
  <c r="K195" i="4" s="1"/>
  <c r="L195" i="4" s="1"/>
  <c r="O159" i="4"/>
  <c r="M274" i="4"/>
  <c r="M343" i="4" s="1"/>
  <c r="O103" i="4"/>
  <c r="O143" i="4"/>
  <c r="N155" i="4"/>
  <c r="N178" i="4"/>
  <c r="P178" i="4" s="1"/>
  <c r="M333" i="4"/>
  <c r="O264" i="4"/>
  <c r="U264" i="4" s="1"/>
  <c r="V263" i="4" s="1"/>
  <c r="M297" i="4"/>
  <c r="O228" i="4"/>
  <c r="O356" i="4"/>
  <c r="K356" i="4" s="1"/>
  <c r="O201" i="4"/>
  <c r="M270" i="4"/>
  <c r="M241" i="4"/>
  <c r="O172" i="4"/>
  <c r="M281" i="4"/>
  <c r="O212" i="4"/>
  <c r="K132" i="4"/>
  <c r="L132" i="4" s="1"/>
  <c r="M353" i="4"/>
  <c r="O284" i="4"/>
  <c r="K147" i="4"/>
  <c r="L147" i="4" s="1"/>
  <c r="O157" i="4"/>
  <c r="M226" i="4"/>
  <c r="M332" i="4"/>
  <c r="O263" i="4"/>
  <c r="P263" i="4" s="1"/>
  <c r="O165" i="4"/>
  <c r="M234" i="4"/>
  <c r="K112" i="4"/>
  <c r="L112" i="4" s="1"/>
  <c r="N162" i="4"/>
  <c r="P162" i="4" s="1"/>
  <c r="M317" i="4"/>
  <c r="O248" i="4"/>
  <c r="U248" i="4" s="1"/>
  <c r="M349" i="4"/>
  <c r="O280" i="4"/>
  <c r="M313" i="4"/>
  <c r="O244" i="4"/>
  <c r="O193" i="4"/>
  <c r="U193" i="4" s="1"/>
  <c r="M262" i="4"/>
  <c r="O169" i="4"/>
  <c r="M238" i="4"/>
  <c r="K116" i="4"/>
  <c r="L116" i="4" s="1"/>
  <c r="K144" i="4"/>
  <c r="L144" i="4" s="1"/>
  <c r="M245" i="4"/>
  <c r="O176" i="4"/>
  <c r="M253" i="4"/>
  <c r="O184" i="4"/>
  <c r="M261" i="4"/>
  <c r="O192" i="4"/>
  <c r="M269" i="4"/>
  <c r="O200" i="4"/>
  <c r="M300" i="4"/>
  <c r="O231" i="4"/>
  <c r="K96" i="4"/>
  <c r="L96" i="4" s="1"/>
  <c r="O278" i="4"/>
  <c r="M347" i="4"/>
  <c r="M316" i="4"/>
  <c r="O247" i="4"/>
  <c r="N198" i="4"/>
  <c r="P198" i="4" s="1"/>
  <c r="M233" i="4"/>
  <c r="O164" i="4"/>
  <c r="M257" i="4"/>
  <c r="O188" i="4"/>
  <c r="M289" i="4"/>
  <c r="O220" i="4"/>
  <c r="K220" i="4" s="1"/>
  <c r="O189" i="4"/>
  <c r="M258" i="4"/>
  <c r="O181" i="4"/>
  <c r="M250" i="4"/>
  <c r="K128" i="4"/>
  <c r="L128" i="4" s="1"/>
  <c r="O246" i="4"/>
  <c r="M315" i="4"/>
  <c r="M348" i="4"/>
  <c r="O279" i="4"/>
  <c r="O282" i="4"/>
  <c r="M351" i="4"/>
  <c r="O185" i="4"/>
  <c r="U185" i="4" s="1"/>
  <c r="M254" i="4"/>
  <c r="M321" i="4"/>
  <c r="O252" i="4"/>
  <c r="K91" i="4"/>
  <c r="L91" i="4" s="1"/>
  <c r="K163" i="4"/>
  <c r="L163" i="4" s="1"/>
  <c r="N163" i="4"/>
  <c r="P163" i="4" s="1"/>
  <c r="K100" i="4"/>
  <c r="L100" i="4" s="1"/>
  <c r="K95" i="4"/>
  <c r="L95" i="4" s="1"/>
  <c r="K127" i="4"/>
  <c r="L127" i="4" s="1"/>
  <c r="K135" i="4"/>
  <c r="O197" i="4"/>
  <c r="M266" i="4"/>
  <c r="N173" i="4"/>
  <c r="P173" i="4" s="1"/>
  <c r="M11" i="7" l="1"/>
  <c r="O11" i="7"/>
  <c r="M340" i="4"/>
  <c r="M409" i="4" s="1"/>
  <c r="S202" i="4"/>
  <c r="P194" i="4"/>
  <c r="N211" i="4"/>
  <c r="P211" i="4" s="1"/>
  <c r="O204" i="4"/>
  <c r="P204" i="4" s="1"/>
  <c r="O224" i="4"/>
  <c r="U224" i="4" s="1"/>
  <c r="P203" i="4"/>
  <c r="M308" i="4"/>
  <c r="M377" i="4" s="1"/>
  <c r="M446" i="4" s="1"/>
  <c r="O274" i="4"/>
  <c r="P274" i="4" s="1"/>
  <c r="U143" i="4"/>
  <c r="U142" i="4" s="1"/>
  <c r="U141" i="4" s="1"/>
  <c r="U140" i="4" s="1"/>
  <c r="V139" i="4" s="1"/>
  <c r="K119" i="4"/>
  <c r="L119" i="4" s="1"/>
  <c r="O328" i="4"/>
  <c r="P328" i="4" s="1"/>
  <c r="N210" i="4"/>
  <c r="P210" i="4" s="1"/>
  <c r="O259" i="4"/>
  <c r="P259" i="4" s="1"/>
  <c r="P271" i="4"/>
  <c r="M229" i="4"/>
  <c r="M298" i="4" s="1"/>
  <c r="M272" i="4"/>
  <c r="M341" i="4" s="1"/>
  <c r="M410" i="4" s="1"/>
  <c r="O235" i="4"/>
  <c r="K235" i="4" s="1"/>
  <c r="L235" i="4" s="1"/>
  <c r="O267" i="4"/>
  <c r="P267" i="4" s="1"/>
  <c r="U159" i="4"/>
  <c r="U192" i="4"/>
  <c r="V191" i="4" s="1"/>
  <c r="U239" i="4"/>
  <c r="N175" i="4"/>
  <c r="P175" i="4" s="1"/>
  <c r="N209" i="4"/>
  <c r="P209" i="4" s="1"/>
  <c r="N239" i="4"/>
  <c r="P239" i="4" s="1"/>
  <c r="O340" i="4"/>
  <c r="K340" i="4" s="1"/>
  <c r="O216" i="4"/>
  <c r="U216" i="4" s="1"/>
  <c r="U215" i="4" s="1"/>
  <c r="U214" i="4" s="1"/>
  <c r="U213" i="4" s="1"/>
  <c r="U212" i="4" s="1"/>
  <c r="U211" i="4" s="1"/>
  <c r="U210" i="4" s="1"/>
  <c r="U209" i="4" s="1"/>
  <c r="V208" i="4" s="1"/>
  <c r="U113" i="4"/>
  <c r="U112" i="4" s="1"/>
  <c r="V111" i="4" s="1"/>
  <c r="U184" i="4"/>
  <c r="U183" i="4" s="1"/>
  <c r="U131" i="4"/>
  <c r="U130" i="4" s="1"/>
  <c r="U129" i="4" s="1"/>
  <c r="U128" i="4" s="1"/>
  <c r="U127" i="4" s="1"/>
  <c r="U126" i="4" s="1"/>
  <c r="U125" i="4" s="1"/>
  <c r="U124" i="4" s="1"/>
  <c r="U123" i="4" s="1"/>
  <c r="U122" i="4" s="1"/>
  <c r="U121" i="4" s="1"/>
  <c r="U120" i="4" s="1"/>
  <c r="U119" i="4" s="1"/>
  <c r="U118" i="4" s="1"/>
  <c r="V117" i="4" s="1"/>
  <c r="O232" i="4"/>
  <c r="N232" i="4" s="1"/>
  <c r="P232" i="4" s="1"/>
  <c r="N177" i="4"/>
  <c r="P177" i="4" s="1"/>
  <c r="K204" i="4"/>
  <c r="K200" i="4"/>
  <c r="P200" i="4"/>
  <c r="K179" i="4"/>
  <c r="L179" i="4" s="1"/>
  <c r="U179" i="4"/>
  <c r="U178" i="4" s="1"/>
  <c r="U177" i="4" s="1"/>
  <c r="U176" i="4" s="1"/>
  <c r="U175" i="4" s="1"/>
  <c r="U174" i="4" s="1"/>
  <c r="U173" i="4" s="1"/>
  <c r="U172" i="4" s="1"/>
  <c r="V171" i="4" s="1"/>
  <c r="U107" i="4"/>
  <c r="U106" i="4" s="1"/>
  <c r="U105" i="4" s="1"/>
  <c r="U104" i="4" s="1"/>
  <c r="U103" i="4" s="1"/>
  <c r="V102" i="4" s="1"/>
  <c r="U221" i="4"/>
  <c r="V220" i="4" s="1"/>
  <c r="U154" i="4"/>
  <c r="V153" i="4" s="1"/>
  <c r="U189" i="4"/>
  <c r="U188" i="4" s="1"/>
  <c r="K167" i="4"/>
  <c r="L167" i="4" s="1"/>
  <c r="U167" i="4"/>
  <c r="U166" i="4" s="1"/>
  <c r="U165" i="4" s="1"/>
  <c r="U164" i="4" s="1"/>
  <c r="U163" i="4" s="1"/>
  <c r="U162" i="4" s="1"/>
  <c r="V161" i="4" s="1"/>
  <c r="U169" i="4"/>
  <c r="V168" i="4" s="1"/>
  <c r="U201" i="4"/>
  <c r="V200" i="4" s="1"/>
  <c r="U247" i="4"/>
  <c r="U246" i="4" s="1"/>
  <c r="P155" i="4"/>
  <c r="S155" i="4"/>
  <c r="P98" i="4"/>
  <c r="S98" i="4"/>
  <c r="S97" i="4" s="1"/>
  <c r="S96" i="4" s="1"/>
  <c r="S95" i="4" s="1"/>
  <c r="S94" i="4" s="1"/>
  <c r="S93" i="4" s="1"/>
  <c r="T92" i="4" s="1"/>
  <c r="P116" i="4"/>
  <c r="S116" i="4"/>
  <c r="P190" i="4"/>
  <c r="S190" i="4"/>
  <c r="P147" i="4"/>
  <c r="S147" i="4"/>
  <c r="S146" i="4" s="1"/>
  <c r="S145" i="4" s="1"/>
  <c r="S144" i="4" s="1"/>
  <c r="P167" i="4"/>
  <c r="S167" i="4"/>
  <c r="S166" i="4" s="1"/>
  <c r="P152" i="4"/>
  <c r="S152" i="4"/>
  <c r="T151" i="4" s="1"/>
  <c r="P91" i="4"/>
  <c r="S91" i="4"/>
  <c r="S90" i="4" s="1"/>
  <c r="P138" i="4"/>
  <c r="S138" i="4"/>
  <c r="S137" i="4" s="1"/>
  <c r="S136" i="4" s="1"/>
  <c r="S135" i="4" s="1"/>
  <c r="S134" i="4" s="1"/>
  <c r="S133" i="4" s="1"/>
  <c r="S132" i="4" s="1"/>
  <c r="S108" i="4"/>
  <c r="P205" i="4"/>
  <c r="S205" i="4"/>
  <c r="T204" i="4" s="1"/>
  <c r="S100" i="4"/>
  <c r="T99" i="4" s="1"/>
  <c r="N143" i="4"/>
  <c r="P143" i="4" s="1"/>
  <c r="N131" i="4"/>
  <c r="P131" i="4" s="1"/>
  <c r="N123" i="4"/>
  <c r="P123" i="4" s="1"/>
  <c r="N115" i="4"/>
  <c r="P115" i="4" s="1"/>
  <c r="K183" i="4"/>
  <c r="L183" i="4" s="1"/>
  <c r="N183" i="4"/>
  <c r="P183" i="4" s="1"/>
  <c r="N113" i="4"/>
  <c r="P113" i="4" s="1"/>
  <c r="N179" i="4"/>
  <c r="N107" i="4"/>
  <c r="P107" i="4" s="1"/>
  <c r="O243" i="4"/>
  <c r="M312" i="4"/>
  <c r="N103" i="4"/>
  <c r="P103" i="4" s="1"/>
  <c r="M236" i="4"/>
  <c r="M305" i="4" s="1"/>
  <c r="M374" i="4" s="1"/>
  <c r="N89" i="4"/>
  <c r="P89" i="4" s="1"/>
  <c r="M290" i="4"/>
  <c r="O290" i="4" s="1"/>
  <c r="N195" i="4"/>
  <c r="P195" i="4" s="1"/>
  <c r="M256" i="4"/>
  <c r="O187" i="4"/>
  <c r="N215" i="4"/>
  <c r="P215" i="4" s="1"/>
  <c r="K115" i="4"/>
  <c r="O196" i="4"/>
  <c r="N196" i="4" s="1"/>
  <c r="P196" i="4" s="1"/>
  <c r="M344" i="4"/>
  <c r="O275" i="4"/>
  <c r="M276" i="4"/>
  <c r="O207" i="4"/>
  <c r="U207" i="4" s="1"/>
  <c r="V206" i="4" s="1"/>
  <c r="M292" i="4"/>
  <c r="O223" i="4"/>
  <c r="K154" i="4"/>
  <c r="L154" i="4" s="1"/>
  <c r="N154" i="4"/>
  <c r="P154" i="4" s="1"/>
  <c r="K89" i="4"/>
  <c r="L89" i="4" s="1"/>
  <c r="M352" i="4"/>
  <c r="O283" i="4"/>
  <c r="K103" i="4"/>
  <c r="L103" i="4" s="1"/>
  <c r="K214" i="4"/>
  <c r="L214" i="4" s="1"/>
  <c r="N214" i="4"/>
  <c r="P214" i="4" s="1"/>
  <c r="M311" i="4"/>
  <c r="M380" i="4" s="1"/>
  <c r="O191" i="4"/>
  <c r="M260" i="4"/>
  <c r="O182" i="4"/>
  <c r="M251" i="4"/>
  <c r="M268" i="4"/>
  <c r="O199" i="4"/>
  <c r="U199" i="4" s="1"/>
  <c r="U198" i="4" s="1"/>
  <c r="U197" i="4" s="1"/>
  <c r="O158" i="4"/>
  <c r="M227" i="4"/>
  <c r="K122" i="4"/>
  <c r="L122" i="4" s="1"/>
  <c r="K113" i="4"/>
  <c r="L113" i="4" s="1"/>
  <c r="K130" i="4"/>
  <c r="L130" i="4" s="1"/>
  <c r="K159" i="4"/>
  <c r="L159" i="4" s="1"/>
  <c r="N159" i="4"/>
  <c r="P159" i="4" s="1"/>
  <c r="K143" i="4"/>
  <c r="L143" i="4" s="1"/>
  <c r="O254" i="4"/>
  <c r="U254" i="4" s="1"/>
  <c r="M323" i="4"/>
  <c r="M416" i="4"/>
  <c r="O347" i="4"/>
  <c r="K231" i="4"/>
  <c r="L231" i="4" s="1"/>
  <c r="N231" i="4"/>
  <c r="P231" i="4" s="1"/>
  <c r="O270" i="4"/>
  <c r="U270" i="4" s="1"/>
  <c r="V269" i="4" s="1"/>
  <c r="M339" i="4"/>
  <c r="K264" i="4"/>
  <c r="L264" i="4" s="1"/>
  <c r="N264" i="4"/>
  <c r="K185" i="4"/>
  <c r="L185" i="4" s="1"/>
  <c r="N185" i="4"/>
  <c r="M417" i="4"/>
  <c r="O348" i="4"/>
  <c r="K181" i="4"/>
  <c r="L181" i="4" s="1"/>
  <c r="N181" i="4"/>
  <c r="P181" i="4" s="1"/>
  <c r="M342" i="4"/>
  <c r="O273" i="4"/>
  <c r="P273" i="4" s="1"/>
  <c r="K247" i="4"/>
  <c r="L247" i="4" s="1"/>
  <c r="N247" i="4"/>
  <c r="P247" i="4" s="1"/>
  <c r="K284" i="4"/>
  <c r="L284" i="4" s="1"/>
  <c r="N284" i="4"/>
  <c r="P284" i="4" s="1"/>
  <c r="K242" i="4"/>
  <c r="L242" i="4" s="1"/>
  <c r="N242" i="4"/>
  <c r="P242" i="4" s="1"/>
  <c r="M334" i="4"/>
  <c r="O265" i="4"/>
  <c r="K201" i="4"/>
  <c r="L201" i="4" s="1"/>
  <c r="N201" i="4"/>
  <c r="P201" i="4" s="1"/>
  <c r="M362" i="4"/>
  <c r="O293" i="4"/>
  <c r="U293" i="4" s="1"/>
  <c r="O266" i="4"/>
  <c r="U266" i="4" s="1"/>
  <c r="V265" i="4" s="1"/>
  <c r="M335" i="4"/>
  <c r="K252" i="4"/>
  <c r="L252" i="4" s="1"/>
  <c r="N252" i="4"/>
  <c r="P252" i="4" s="1"/>
  <c r="M420" i="4"/>
  <c r="O351" i="4"/>
  <c r="K188" i="4"/>
  <c r="L188" i="4" s="1"/>
  <c r="N188" i="4"/>
  <c r="P188" i="4" s="1"/>
  <c r="K164" i="4"/>
  <c r="L164" i="4" s="1"/>
  <c r="N164" i="4"/>
  <c r="P164" i="4" s="1"/>
  <c r="M412" i="4"/>
  <c r="O343" i="4"/>
  <c r="M385" i="4"/>
  <c r="O316" i="4"/>
  <c r="K184" i="4"/>
  <c r="N184" i="4"/>
  <c r="P184" i="4" s="1"/>
  <c r="O238" i="4"/>
  <c r="M307" i="4"/>
  <c r="K193" i="4"/>
  <c r="L193" i="4" s="1"/>
  <c r="N193" i="4"/>
  <c r="K244" i="4"/>
  <c r="L244" i="4" s="1"/>
  <c r="N244" i="4"/>
  <c r="P244" i="4" s="1"/>
  <c r="K280" i="4"/>
  <c r="L280" i="4" s="1"/>
  <c r="N280" i="4"/>
  <c r="P280" i="4" s="1"/>
  <c r="M466" i="4"/>
  <c r="O397" i="4"/>
  <c r="O234" i="4"/>
  <c r="M303" i="4"/>
  <c r="O226" i="4"/>
  <c r="M295" i="4"/>
  <c r="M422" i="4"/>
  <c r="O353" i="4"/>
  <c r="K212" i="4"/>
  <c r="L212" i="4" s="1"/>
  <c r="N212" i="4"/>
  <c r="P212" i="4" s="1"/>
  <c r="K172" i="4"/>
  <c r="L172" i="4" s="1"/>
  <c r="N172" i="4"/>
  <c r="P172" i="4" s="1"/>
  <c r="K228" i="4"/>
  <c r="L228" i="4" s="1"/>
  <c r="N228" i="4"/>
  <c r="P228" i="4" s="1"/>
  <c r="K221" i="4"/>
  <c r="L221" i="4" s="1"/>
  <c r="N221" i="4"/>
  <c r="K279" i="4"/>
  <c r="L279" i="4" s="1"/>
  <c r="N279" i="4"/>
  <c r="P279" i="4" s="1"/>
  <c r="M384" i="4"/>
  <c r="O315" i="4"/>
  <c r="O250" i="4"/>
  <c r="M319" i="4"/>
  <c r="O258" i="4"/>
  <c r="M327" i="4"/>
  <c r="K192" i="4"/>
  <c r="L192" i="4" s="1"/>
  <c r="N192" i="4"/>
  <c r="P192" i="4" s="1"/>
  <c r="K176" i="4"/>
  <c r="L176" i="4" s="1"/>
  <c r="N176" i="4"/>
  <c r="P176" i="4" s="1"/>
  <c r="K160" i="4"/>
  <c r="L160" i="4" s="1"/>
  <c r="N160" i="4"/>
  <c r="K248" i="4"/>
  <c r="L248" i="4" s="1"/>
  <c r="N248" i="4"/>
  <c r="K263" i="4"/>
  <c r="K246" i="4"/>
  <c r="L246" i="4" s="1"/>
  <c r="N246" i="4"/>
  <c r="P246" i="4" s="1"/>
  <c r="K189" i="4"/>
  <c r="N189" i="4"/>
  <c r="P189" i="4" s="1"/>
  <c r="K278" i="4"/>
  <c r="N278" i="4"/>
  <c r="P278" i="4" s="1"/>
  <c r="M369" i="4"/>
  <c r="O300" i="4"/>
  <c r="M330" i="4"/>
  <c r="O261" i="4"/>
  <c r="U261" i="4" s="1"/>
  <c r="V260" i="4" s="1"/>
  <c r="M314" i="4"/>
  <c r="O245" i="4"/>
  <c r="O262" i="4"/>
  <c r="M331" i="4"/>
  <c r="M478" i="4"/>
  <c r="O409" i="4"/>
  <c r="U409" i="4" s="1"/>
  <c r="V408" i="4" s="1"/>
  <c r="M386" i="4"/>
  <c r="O317" i="4"/>
  <c r="U317" i="4" s="1"/>
  <c r="M401" i="4"/>
  <c r="O332" i="4"/>
  <c r="M402" i="4"/>
  <c r="O333" i="4"/>
  <c r="U333" i="4" s="1"/>
  <c r="V332" i="4" s="1"/>
  <c r="M373" i="4"/>
  <c r="O304" i="4"/>
  <c r="K197" i="4"/>
  <c r="L197" i="4" s="1"/>
  <c r="N197" i="4"/>
  <c r="P197" i="4" s="1"/>
  <c r="M390" i="4"/>
  <c r="O321" i="4"/>
  <c r="K282" i="4"/>
  <c r="L282" i="4" s="1"/>
  <c r="N282" i="4"/>
  <c r="P282" i="4" s="1"/>
  <c r="M405" i="4"/>
  <c r="O336" i="4"/>
  <c r="M358" i="4"/>
  <c r="O289" i="4"/>
  <c r="K289" i="4" s="1"/>
  <c r="M326" i="4"/>
  <c r="O257" i="4"/>
  <c r="U257" i="4" s="1"/>
  <c r="M302" i="4"/>
  <c r="O233" i="4"/>
  <c r="M354" i="4"/>
  <c r="O285" i="4"/>
  <c r="U285" i="4" s="1"/>
  <c r="U284" i="4" s="1"/>
  <c r="M338" i="4"/>
  <c r="O269" i="4"/>
  <c r="P269" i="4" s="1"/>
  <c r="M322" i="4"/>
  <c r="O253" i="4"/>
  <c r="K169" i="4"/>
  <c r="L169" i="4" s="1"/>
  <c r="N169" i="4"/>
  <c r="M382" i="4"/>
  <c r="O313" i="4"/>
  <c r="M418" i="4"/>
  <c r="O349" i="4"/>
  <c r="K165" i="4"/>
  <c r="L165" i="4" s="1"/>
  <c r="N165" i="4"/>
  <c r="P165" i="4" s="1"/>
  <c r="K157" i="4"/>
  <c r="N157" i="4"/>
  <c r="P157" i="4" s="1"/>
  <c r="M350" i="4"/>
  <c r="O281" i="4"/>
  <c r="M310" i="4"/>
  <c r="O241" i="4"/>
  <c r="O425" i="4"/>
  <c r="K425" i="4" s="1"/>
  <c r="O494" i="4"/>
  <c r="K494" i="4" s="1"/>
  <c r="M366" i="4"/>
  <c r="O297" i="4"/>
  <c r="M370" i="4"/>
  <c r="O301" i="4"/>
  <c r="V17" i="4"/>
  <c r="V34" i="4"/>
  <c r="V35" i="4"/>
  <c r="V36" i="4"/>
  <c r="V43" i="4"/>
  <c r="V55" i="4"/>
  <c r="V66" i="4"/>
  <c r="V67" i="4"/>
  <c r="V72" i="4"/>
  <c r="V74" i="4"/>
  <c r="V75" i="4"/>
  <c r="V76" i="4"/>
  <c r="T78" i="4"/>
  <c r="V27" i="4"/>
  <c r="V37" i="4"/>
  <c r="V41" i="4"/>
  <c r="V47" i="4"/>
  <c r="V58" i="4"/>
  <c r="N15" i="4"/>
  <c r="J17" i="4"/>
  <c r="N17" i="4" s="1"/>
  <c r="N18" i="4"/>
  <c r="N23" i="4"/>
  <c r="J27" i="4"/>
  <c r="N27" i="4" s="1"/>
  <c r="N30" i="4"/>
  <c r="N33" i="4"/>
  <c r="N42" i="4"/>
  <c r="N48" i="4"/>
  <c r="J58" i="4"/>
  <c r="N58" i="4" s="1"/>
  <c r="J62" i="4"/>
  <c r="N62" i="4" s="1"/>
  <c r="J67" i="4"/>
  <c r="N67" i="4" s="1"/>
  <c r="O341" i="4" l="1"/>
  <c r="P341" i="4" s="1"/>
  <c r="N224" i="4"/>
  <c r="P224" i="4" s="1"/>
  <c r="N235" i="4"/>
  <c r="P235" i="4" s="1"/>
  <c r="K224" i="4"/>
  <c r="L224" i="4" s="1"/>
  <c r="U223" i="4"/>
  <c r="V222" i="4" s="1"/>
  <c r="K274" i="4"/>
  <c r="O272" i="4"/>
  <c r="P272" i="4" s="1"/>
  <c r="O377" i="4"/>
  <c r="U377" i="4" s="1"/>
  <c r="O229" i="4"/>
  <c r="U229" i="4" s="1"/>
  <c r="U228" i="4" s="1"/>
  <c r="O308" i="4"/>
  <c r="N308" i="4" s="1"/>
  <c r="S308" i="4" s="1"/>
  <c r="K328" i="4"/>
  <c r="U316" i="4"/>
  <c r="U315" i="4" s="1"/>
  <c r="K196" i="4"/>
  <c r="K259" i="4"/>
  <c r="M359" i="4"/>
  <c r="O359" i="4" s="1"/>
  <c r="U283" i="4"/>
  <c r="U282" i="4" s="1"/>
  <c r="P340" i="4"/>
  <c r="U238" i="4"/>
  <c r="V237" i="4" s="1"/>
  <c r="K216" i="4"/>
  <c r="L216" i="4" s="1"/>
  <c r="K267" i="4"/>
  <c r="N216" i="4"/>
  <c r="P216" i="4" s="1"/>
  <c r="S239" i="4"/>
  <c r="O305" i="4"/>
  <c r="U305" i="4" s="1"/>
  <c r="U304" i="4" s="1"/>
  <c r="U158" i="4"/>
  <c r="U157" i="4" s="1"/>
  <c r="V156" i="4" s="1"/>
  <c r="V148" i="4"/>
  <c r="K232" i="4"/>
  <c r="L232" i="4" s="1"/>
  <c r="U182" i="4"/>
  <c r="U181" i="4" s="1"/>
  <c r="V180" i="4" s="1"/>
  <c r="U281" i="4"/>
  <c r="U280" i="4" s="1"/>
  <c r="U279" i="4" s="1"/>
  <c r="U278" i="4" s="1"/>
  <c r="V277" i="4" s="1"/>
  <c r="K258" i="4"/>
  <c r="P258" i="4"/>
  <c r="K265" i="4"/>
  <c r="P265" i="4"/>
  <c r="U253" i="4"/>
  <c r="U252" i="4" s="1"/>
  <c r="O236" i="4"/>
  <c r="N236" i="4" s="1"/>
  <c r="K332" i="4"/>
  <c r="P332" i="4"/>
  <c r="K262" i="4"/>
  <c r="P262" i="4"/>
  <c r="U196" i="4"/>
  <c r="U195" i="4" s="1"/>
  <c r="V194" i="4" s="1"/>
  <c r="K275" i="4"/>
  <c r="P275" i="4"/>
  <c r="S131" i="4"/>
  <c r="S130" i="4" s="1"/>
  <c r="S129" i="4" s="1"/>
  <c r="S128" i="4" s="1"/>
  <c r="S127" i="4" s="1"/>
  <c r="S126" i="4" s="1"/>
  <c r="S125" i="4" s="1"/>
  <c r="S124" i="4" s="1"/>
  <c r="S123" i="4" s="1"/>
  <c r="S122" i="4" s="1"/>
  <c r="S121" i="4" s="1"/>
  <c r="S120" i="4" s="1"/>
  <c r="S119" i="4" s="1"/>
  <c r="S118" i="4" s="1"/>
  <c r="T117" i="4" s="1"/>
  <c r="U290" i="4"/>
  <c r="V289" i="4" s="1"/>
  <c r="K343" i="4"/>
  <c r="P343" i="4"/>
  <c r="K191" i="4"/>
  <c r="P191" i="4"/>
  <c r="U187" i="4"/>
  <c r="V186" i="4" s="1"/>
  <c r="K336" i="4"/>
  <c r="P336" i="4"/>
  <c r="K397" i="4"/>
  <c r="P397" i="4"/>
  <c r="S89" i="4"/>
  <c r="S88" i="4" s="1"/>
  <c r="T87" i="4" s="1"/>
  <c r="U245" i="4"/>
  <c r="U244" i="4" s="1"/>
  <c r="U243" i="4" s="1"/>
  <c r="U242" i="4" s="1"/>
  <c r="U241" i="4" s="1"/>
  <c r="V240" i="4" s="1"/>
  <c r="S165" i="4"/>
  <c r="S164" i="4" s="1"/>
  <c r="S163" i="4" s="1"/>
  <c r="S162" i="4" s="1"/>
  <c r="T161" i="4" s="1"/>
  <c r="S189" i="4"/>
  <c r="S188" i="4" s="1"/>
  <c r="P248" i="4"/>
  <c r="S248" i="4"/>
  <c r="S247" i="4" s="1"/>
  <c r="S246" i="4" s="1"/>
  <c r="P221" i="4"/>
  <c r="S221" i="4"/>
  <c r="T220" i="4" s="1"/>
  <c r="P193" i="4"/>
  <c r="S193" i="4"/>
  <c r="S192" i="4" s="1"/>
  <c r="T191" i="4" s="1"/>
  <c r="S143" i="4"/>
  <c r="S142" i="4" s="1"/>
  <c r="S141" i="4" s="1"/>
  <c r="S140" i="4" s="1"/>
  <c r="T139" i="4" s="1"/>
  <c r="S115" i="4"/>
  <c r="S114" i="4" s="1"/>
  <c r="S113" i="4" s="1"/>
  <c r="S112" i="4" s="1"/>
  <c r="T111" i="4" s="1"/>
  <c r="S154" i="4"/>
  <c r="T153" i="4" s="1"/>
  <c r="P169" i="4"/>
  <c r="S169" i="4"/>
  <c r="T168" i="4" s="1"/>
  <c r="P160" i="4"/>
  <c r="S160" i="4"/>
  <c r="S159" i="4" s="1"/>
  <c r="P264" i="4"/>
  <c r="S264" i="4"/>
  <c r="T263" i="4" s="1"/>
  <c r="S107" i="4"/>
  <c r="S106" i="4" s="1"/>
  <c r="S105" i="4" s="1"/>
  <c r="S104" i="4" s="1"/>
  <c r="S103" i="4" s="1"/>
  <c r="T102" i="4" s="1"/>
  <c r="P185" i="4"/>
  <c r="S185" i="4"/>
  <c r="S184" i="4" s="1"/>
  <c r="S183" i="4" s="1"/>
  <c r="P179" i="4"/>
  <c r="S179" i="4"/>
  <c r="S178" i="4" s="1"/>
  <c r="S177" i="4" s="1"/>
  <c r="S176" i="4" s="1"/>
  <c r="S175" i="4" s="1"/>
  <c r="S174" i="4" s="1"/>
  <c r="S173" i="4" s="1"/>
  <c r="S172" i="4" s="1"/>
  <c r="T171" i="4" s="1"/>
  <c r="S201" i="4"/>
  <c r="T200" i="4" s="1"/>
  <c r="M381" i="4"/>
  <c r="O312" i="4"/>
  <c r="N243" i="4"/>
  <c r="P243" i="4" s="1"/>
  <c r="K243" i="4"/>
  <c r="L243" i="4" s="1"/>
  <c r="O256" i="4"/>
  <c r="U256" i="4" s="1"/>
  <c r="V255" i="4" s="1"/>
  <c r="M325" i="4"/>
  <c r="K187" i="4"/>
  <c r="L187" i="4" s="1"/>
  <c r="N187" i="4"/>
  <c r="P187" i="4" s="1"/>
  <c r="O344" i="4"/>
  <c r="M413" i="4"/>
  <c r="K207" i="4"/>
  <c r="L207" i="4" s="1"/>
  <c r="N207" i="4"/>
  <c r="O311" i="4"/>
  <c r="K311" i="4" s="1"/>
  <c r="L311" i="4" s="1"/>
  <c r="M345" i="4"/>
  <c r="O276" i="4"/>
  <c r="U276" i="4" s="1"/>
  <c r="V275" i="4" s="1"/>
  <c r="K223" i="4"/>
  <c r="L223" i="4" s="1"/>
  <c r="N223" i="4"/>
  <c r="P223" i="4" s="1"/>
  <c r="M361" i="4"/>
  <c r="O292" i="4"/>
  <c r="U292" i="4" s="1"/>
  <c r="V291" i="4" s="1"/>
  <c r="K283" i="4"/>
  <c r="L283" i="4" s="1"/>
  <c r="N283" i="4"/>
  <c r="P283" i="4" s="1"/>
  <c r="O268" i="4"/>
  <c r="U268" i="4" s="1"/>
  <c r="V267" i="4" s="1"/>
  <c r="M337" i="4"/>
  <c r="K158" i="4"/>
  <c r="L158" i="4" s="1"/>
  <c r="N158" i="4"/>
  <c r="P158" i="4" s="1"/>
  <c r="K182" i="4"/>
  <c r="L182" i="4" s="1"/>
  <c r="N182" i="4"/>
  <c r="P182" i="4" s="1"/>
  <c r="K199" i="4"/>
  <c r="L199" i="4" s="1"/>
  <c r="N199" i="4"/>
  <c r="O260" i="4"/>
  <c r="M329" i="4"/>
  <c r="M421" i="4"/>
  <c r="O352" i="4"/>
  <c r="M296" i="4"/>
  <c r="O227" i="4"/>
  <c r="M320" i="4"/>
  <c r="O251" i="4"/>
  <c r="M395" i="4"/>
  <c r="O326" i="4"/>
  <c r="U326" i="4" s="1"/>
  <c r="K304" i="4"/>
  <c r="L304" i="4" s="1"/>
  <c r="N304" i="4"/>
  <c r="P304" i="4" s="1"/>
  <c r="O402" i="4"/>
  <c r="U402" i="4" s="1"/>
  <c r="V401" i="4" s="1"/>
  <c r="M471" i="4"/>
  <c r="M376" i="4"/>
  <c r="O307" i="4"/>
  <c r="K316" i="4"/>
  <c r="L316" i="4" s="1"/>
  <c r="N316" i="4"/>
  <c r="P316" i="4" s="1"/>
  <c r="K349" i="4"/>
  <c r="L349" i="4" s="1"/>
  <c r="N349" i="4"/>
  <c r="P349" i="4" s="1"/>
  <c r="K290" i="4"/>
  <c r="N290" i="4"/>
  <c r="M442" i="4"/>
  <c r="O373" i="4"/>
  <c r="O410" i="4"/>
  <c r="M479" i="4"/>
  <c r="K300" i="4"/>
  <c r="L300" i="4" s="1"/>
  <c r="N300" i="4"/>
  <c r="P300" i="4" s="1"/>
  <c r="M388" i="4"/>
  <c r="O319" i="4"/>
  <c r="M372" i="4"/>
  <c r="O303" i="4"/>
  <c r="M454" i="4"/>
  <c r="O385" i="4"/>
  <c r="K293" i="4"/>
  <c r="L293" i="4" s="1"/>
  <c r="N293" i="4"/>
  <c r="M411" i="4"/>
  <c r="O342" i="4"/>
  <c r="M486" i="4"/>
  <c r="O417" i="4"/>
  <c r="O418" i="4"/>
  <c r="M487" i="4"/>
  <c r="O446" i="4"/>
  <c r="U446" i="4" s="1"/>
  <c r="M515" i="4"/>
  <c r="O515" i="4" s="1"/>
  <c r="U515" i="4" s="1"/>
  <c r="M391" i="4"/>
  <c r="O322" i="4"/>
  <c r="M423" i="4"/>
  <c r="O354" i="4"/>
  <c r="U354" i="4" s="1"/>
  <c r="U353" i="4" s="1"/>
  <c r="M371" i="4"/>
  <c r="O302" i="4"/>
  <c r="M427" i="4"/>
  <c r="O358" i="4"/>
  <c r="K358" i="4" s="1"/>
  <c r="K321" i="4"/>
  <c r="L321" i="4" s="1"/>
  <c r="N321" i="4"/>
  <c r="P321" i="4" s="1"/>
  <c r="M400" i="4"/>
  <c r="O331" i="4"/>
  <c r="O298" i="4"/>
  <c r="U298" i="4" s="1"/>
  <c r="U297" i="4" s="1"/>
  <c r="M367" i="4"/>
  <c r="O330" i="4"/>
  <c r="U330" i="4" s="1"/>
  <c r="V329" i="4" s="1"/>
  <c r="M399" i="4"/>
  <c r="M438" i="4"/>
  <c r="O369" i="4"/>
  <c r="K250" i="4"/>
  <c r="L250" i="4" s="1"/>
  <c r="N250" i="4"/>
  <c r="P250" i="4" s="1"/>
  <c r="K234" i="4"/>
  <c r="L234" i="4" s="1"/>
  <c r="N234" i="4"/>
  <c r="P234" i="4" s="1"/>
  <c r="K351" i="4"/>
  <c r="L351" i="4" s="1"/>
  <c r="N351" i="4"/>
  <c r="P351" i="4" s="1"/>
  <c r="K266" i="4"/>
  <c r="L266" i="4" s="1"/>
  <c r="N266" i="4"/>
  <c r="O362" i="4"/>
  <c r="U362" i="4" s="1"/>
  <c r="M431" i="4"/>
  <c r="M403" i="4"/>
  <c r="O334" i="4"/>
  <c r="K347" i="4"/>
  <c r="L347" i="4" s="1"/>
  <c r="N347" i="4"/>
  <c r="P347" i="4" s="1"/>
  <c r="O370" i="4"/>
  <c r="M439" i="4"/>
  <c r="K281" i="4"/>
  <c r="L281" i="4" s="1"/>
  <c r="N281" i="4"/>
  <c r="P281" i="4" s="1"/>
  <c r="O382" i="4"/>
  <c r="M451" i="4"/>
  <c r="M407" i="4"/>
  <c r="O338" i="4"/>
  <c r="O386" i="4"/>
  <c r="U386" i="4" s="1"/>
  <c r="M455" i="4"/>
  <c r="K409" i="4"/>
  <c r="L409" i="4" s="1"/>
  <c r="N409" i="4"/>
  <c r="O314" i="4"/>
  <c r="M383" i="4"/>
  <c r="M453" i="4"/>
  <c r="O384" i="4"/>
  <c r="O422" i="4"/>
  <c r="M491" i="4"/>
  <c r="K226" i="4"/>
  <c r="N226" i="4"/>
  <c r="P226" i="4" s="1"/>
  <c r="O466" i="4"/>
  <c r="P466" i="4" s="1"/>
  <c r="M535" i="4"/>
  <c r="O535" i="4" s="1"/>
  <c r="U535" i="4" s="1"/>
  <c r="V534" i="4" s="1"/>
  <c r="K273" i="4"/>
  <c r="K348" i="4"/>
  <c r="L348" i="4" s="1"/>
  <c r="N348" i="4"/>
  <c r="P348" i="4" s="1"/>
  <c r="K270" i="4"/>
  <c r="L270" i="4" s="1"/>
  <c r="N270" i="4"/>
  <c r="M392" i="4"/>
  <c r="O323" i="4"/>
  <c r="U323" i="4" s="1"/>
  <c r="K297" i="4"/>
  <c r="L297" i="4" s="1"/>
  <c r="N297" i="4"/>
  <c r="P297" i="4" s="1"/>
  <c r="M419" i="4"/>
  <c r="O350" i="4"/>
  <c r="K253" i="4"/>
  <c r="N253" i="4"/>
  <c r="P253" i="4" s="1"/>
  <c r="K285" i="4"/>
  <c r="L285" i="4" s="1"/>
  <c r="N285" i="4"/>
  <c r="K233" i="4"/>
  <c r="L233" i="4" s="1"/>
  <c r="N233" i="4"/>
  <c r="P233" i="4" s="1"/>
  <c r="M474" i="4"/>
  <c r="O405" i="4"/>
  <c r="O478" i="4"/>
  <c r="M547" i="4"/>
  <c r="O547" i="4" s="1"/>
  <c r="U547" i="4" s="1"/>
  <c r="K261" i="4"/>
  <c r="L261" i="4" s="1"/>
  <c r="N261" i="4"/>
  <c r="M449" i="4"/>
  <c r="O380" i="4"/>
  <c r="K238" i="4"/>
  <c r="L238" i="4" s="1"/>
  <c r="N238" i="4"/>
  <c r="P238" i="4" s="1"/>
  <c r="M404" i="4"/>
  <c r="O335" i="4"/>
  <c r="U335" i="4" s="1"/>
  <c r="V334" i="4" s="1"/>
  <c r="K254" i="4"/>
  <c r="N254" i="4"/>
  <c r="O366" i="4"/>
  <c r="M435" i="4"/>
  <c r="K241" i="4"/>
  <c r="L241" i="4" s="1"/>
  <c r="N241" i="4"/>
  <c r="P241" i="4" s="1"/>
  <c r="K301" i="4"/>
  <c r="L301" i="4" s="1"/>
  <c r="N301" i="4"/>
  <c r="P301" i="4" s="1"/>
  <c r="M379" i="4"/>
  <c r="O310" i="4"/>
  <c r="K313" i="4"/>
  <c r="L313" i="4" s="1"/>
  <c r="N313" i="4"/>
  <c r="P313" i="4" s="1"/>
  <c r="K269" i="4"/>
  <c r="K257" i="4"/>
  <c r="L257" i="4" s="1"/>
  <c r="N257" i="4"/>
  <c r="O390" i="4"/>
  <c r="M459" i="4"/>
  <c r="O374" i="4"/>
  <c r="U374" i="4" s="1"/>
  <c r="M443" i="4"/>
  <c r="K333" i="4"/>
  <c r="L333" i="4" s="1"/>
  <c r="N333" i="4"/>
  <c r="M470" i="4"/>
  <c r="O401" i="4"/>
  <c r="K317" i="4"/>
  <c r="L317" i="4" s="1"/>
  <c r="N317" i="4"/>
  <c r="K245" i="4"/>
  <c r="L245" i="4" s="1"/>
  <c r="N245" i="4"/>
  <c r="P245" i="4" s="1"/>
  <c r="M396" i="4"/>
  <c r="O327" i="4"/>
  <c r="K315" i="4"/>
  <c r="L315" i="4" s="1"/>
  <c r="N315" i="4"/>
  <c r="P315" i="4" s="1"/>
  <c r="K353" i="4"/>
  <c r="L353" i="4" s="1"/>
  <c r="N353" i="4"/>
  <c r="P353" i="4" s="1"/>
  <c r="M364" i="4"/>
  <c r="O295" i="4"/>
  <c r="M481" i="4"/>
  <c r="O412" i="4"/>
  <c r="P412" i="4" s="1"/>
  <c r="M489" i="4"/>
  <c r="O420" i="4"/>
  <c r="M408" i="4"/>
  <c r="O339" i="4"/>
  <c r="U339" i="4" s="1"/>
  <c r="V338" i="4" s="1"/>
  <c r="M485" i="4"/>
  <c r="O416" i="4"/>
  <c r="J45" i="4"/>
  <c r="N45" i="4" s="1"/>
  <c r="J31" i="4"/>
  <c r="N31" i="4" s="1"/>
  <c r="V40" i="4"/>
  <c r="V31" i="4"/>
  <c r="J36" i="4"/>
  <c r="N36" i="4" s="1"/>
  <c r="V49" i="4"/>
  <c r="J73" i="4"/>
  <c r="N73" i="4" s="1"/>
  <c r="J55" i="4"/>
  <c r="N55" i="4" s="1"/>
  <c r="J49" i="4"/>
  <c r="N49" i="4" s="1"/>
  <c r="J38" i="4"/>
  <c r="N38" i="4" s="1"/>
  <c r="J28" i="4"/>
  <c r="N28" i="4" s="1"/>
  <c r="J64" i="4"/>
  <c r="N64" i="4" s="1"/>
  <c r="J75" i="4"/>
  <c r="N75" i="4" s="1"/>
  <c r="J72" i="4"/>
  <c r="N72" i="4" s="1"/>
  <c r="J54" i="4"/>
  <c r="N54" i="4" s="1"/>
  <c r="J44" i="4"/>
  <c r="N44" i="4" s="1"/>
  <c r="V62" i="4"/>
  <c r="V52" i="4"/>
  <c r="V63" i="4"/>
  <c r="J52" i="4"/>
  <c r="N52" i="4" s="1"/>
  <c r="J19" i="4"/>
  <c r="N19" i="4" s="1"/>
  <c r="J63" i="4"/>
  <c r="N63" i="4" s="1"/>
  <c r="V44" i="4"/>
  <c r="V54" i="4"/>
  <c r="J20" i="4"/>
  <c r="N20" i="4" s="1"/>
  <c r="J25" i="4"/>
  <c r="N25" i="4" s="1"/>
  <c r="V25" i="4"/>
  <c r="J60" i="4"/>
  <c r="N60" i="4" s="1"/>
  <c r="V32" i="4"/>
  <c r="J50" i="4"/>
  <c r="N50" i="4" s="1"/>
  <c r="J59" i="4"/>
  <c r="N59" i="4" s="1"/>
  <c r="J40" i="4"/>
  <c r="N40" i="4" s="1"/>
  <c r="J34" i="4"/>
  <c r="N34" i="4" s="1"/>
  <c r="V24" i="4"/>
  <c r="J76" i="4"/>
  <c r="N76" i="4" s="1"/>
  <c r="V60" i="4"/>
  <c r="V50" i="4"/>
  <c r="V69" i="4"/>
  <c r="J32" i="4"/>
  <c r="N32" i="4" s="1"/>
  <c r="V59" i="4"/>
  <c r="J69" i="4"/>
  <c r="N69" i="4" s="1"/>
  <c r="V78" i="4"/>
  <c r="V71" i="4"/>
  <c r="V38" i="4"/>
  <c r="V26" i="4"/>
  <c r="J24" i="4"/>
  <c r="N24" i="4" s="1"/>
  <c r="J74" i="4"/>
  <c r="N74" i="4" s="1"/>
  <c r="J57" i="4"/>
  <c r="N57" i="4" s="1"/>
  <c r="J47" i="4"/>
  <c r="N47" i="4" s="1"/>
  <c r="J21" i="4"/>
  <c r="N21" i="4" s="1"/>
  <c r="J66" i="4"/>
  <c r="N66" i="4" s="1"/>
  <c r="J61" i="4"/>
  <c r="N61" i="4" s="1"/>
  <c r="V14" i="4"/>
  <c r="J71" i="4"/>
  <c r="N71" i="4" s="1"/>
  <c r="J41" i="4"/>
  <c r="N41" i="4" s="1"/>
  <c r="J39" i="4"/>
  <c r="N39" i="4" s="1"/>
  <c r="J35" i="4"/>
  <c r="N35" i="4" s="1"/>
  <c r="J26" i="4"/>
  <c r="N26" i="4" s="1"/>
  <c r="J16" i="4"/>
  <c r="N16" i="4" s="1"/>
  <c r="V16" i="4"/>
  <c r="V73" i="4"/>
  <c r="V64" i="4"/>
  <c r="V28" i="4"/>
  <c r="V39" i="4"/>
  <c r="V21" i="4"/>
  <c r="V57" i="4"/>
  <c r="V45" i="4"/>
  <c r="J22" i="4"/>
  <c r="N22" i="4" s="1"/>
  <c r="J37" i="4"/>
  <c r="N37" i="4" s="1"/>
  <c r="J78" i="4"/>
  <c r="N78" i="4" s="1"/>
  <c r="V29" i="4"/>
  <c r="J51" i="4"/>
  <c r="N51" i="4" s="1"/>
  <c r="J29" i="4"/>
  <c r="N29" i="4" s="1"/>
  <c r="V22" i="4"/>
  <c r="J77" i="4"/>
  <c r="N77" i="4" s="1"/>
  <c r="J43" i="4"/>
  <c r="N43" i="4" s="1"/>
  <c r="V77" i="4"/>
  <c r="N70" i="4"/>
  <c r="V61" i="4"/>
  <c r="V51" i="4"/>
  <c r="K341" i="4" l="1"/>
  <c r="S224" i="4"/>
  <c r="U303" i="4"/>
  <c r="U302" i="4" s="1"/>
  <c r="U301" i="4" s="1"/>
  <c r="U300" i="4" s="1"/>
  <c r="V299" i="4" s="1"/>
  <c r="K377" i="4"/>
  <c r="L377" i="4" s="1"/>
  <c r="N305" i="4"/>
  <c r="S305" i="4" s="1"/>
  <c r="S304" i="4" s="1"/>
  <c r="K272" i="4"/>
  <c r="K229" i="4"/>
  <c r="L229" i="4" s="1"/>
  <c r="N229" i="4"/>
  <c r="S229" i="4" s="1"/>
  <c r="S228" i="4" s="1"/>
  <c r="N377" i="4"/>
  <c r="S377" i="4" s="1"/>
  <c r="U227" i="4"/>
  <c r="U226" i="4" s="1"/>
  <c r="V225" i="4" s="1"/>
  <c r="U308" i="4"/>
  <c r="U307" i="4" s="1"/>
  <c r="V306" i="4" s="1"/>
  <c r="K308" i="4"/>
  <c r="L308" i="4" s="1"/>
  <c r="M428" i="4"/>
  <c r="M497" i="4" s="1"/>
  <c r="O497" i="4" s="1"/>
  <c r="P308" i="4"/>
  <c r="K305" i="4"/>
  <c r="L305" i="4" s="1"/>
  <c r="U352" i="4"/>
  <c r="U351" i="4" s="1"/>
  <c r="U350" i="4" s="1"/>
  <c r="U349" i="4" s="1"/>
  <c r="U348" i="4" s="1"/>
  <c r="U347" i="4" s="1"/>
  <c r="V346" i="4" s="1"/>
  <c r="V217" i="4"/>
  <c r="U373" i="4"/>
  <c r="U322" i="4"/>
  <c r="U321" i="4" s="1"/>
  <c r="U385" i="4"/>
  <c r="U384" i="4" s="1"/>
  <c r="S216" i="4"/>
  <c r="S215" i="4" s="1"/>
  <c r="S214" i="4" s="1"/>
  <c r="S213" i="4" s="1"/>
  <c r="S212" i="4" s="1"/>
  <c r="S211" i="4" s="1"/>
  <c r="S210" i="4" s="1"/>
  <c r="S209" i="4" s="1"/>
  <c r="T208" i="4" s="1"/>
  <c r="K327" i="4"/>
  <c r="P327" i="4"/>
  <c r="K338" i="4"/>
  <c r="P338" i="4"/>
  <c r="K410" i="4"/>
  <c r="P410" i="4"/>
  <c r="K260" i="4"/>
  <c r="P260" i="4"/>
  <c r="K236" i="4"/>
  <c r="L236" i="4" s="1"/>
  <c r="U236" i="4"/>
  <c r="U235" i="4" s="1"/>
  <c r="U234" i="4" s="1"/>
  <c r="U233" i="4" s="1"/>
  <c r="U232" i="4" s="1"/>
  <c r="U231" i="4" s="1"/>
  <c r="V230" i="4" s="1"/>
  <c r="K390" i="4"/>
  <c r="P390" i="4"/>
  <c r="K331" i="4"/>
  <c r="P331" i="4"/>
  <c r="K342" i="4"/>
  <c r="P342" i="4"/>
  <c r="P359" i="4"/>
  <c r="U251" i="4"/>
  <c r="U250" i="4" s="1"/>
  <c r="V249" i="4" s="1"/>
  <c r="K401" i="4"/>
  <c r="P401" i="4"/>
  <c r="K478" i="4"/>
  <c r="P478" i="4"/>
  <c r="K334" i="4"/>
  <c r="P334" i="4"/>
  <c r="K344" i="4"/>
  <c r="P344" i="4"/>
  <c r="S182" i="4"/>
  <c r="S181" i="4" s="1"/>
  <c r="T180" i="4" s="1"/>
  <c r="U314" i="4"/>
  <c r="U313" i="4" s="1"/>
  <c r="U312" i="4" s="1"/>
  <c r="U311" i="4" s="1"/>
  <c r="U310" i="4" s="1"/>
  <c r="V309" i="4" s="1"/>
  <c r="P257" i="4"/>
  <c r="S257" i="4"/>
  <c r="P254" i="4"/>
  <c r="S254" i="4"/>
  <c r="S253" i="4" s="1"/>
  <c r="S252" i="4" s="1"/>
  <c r="P261" i="4"/>
  <c r="S261" i="4"/>
  <c r="T260" i="4" s="1"/>
  <c r="P285" i="4"/>
  <c r="S285" i="4"/>
  <c r="S284" i="4" s="1"/>
  <c r="S283" i="4" s="1"/>
  <c r="S282" i="4" s="1"/>
  <c r="S281" i="4" s="1"/>
  <c r="S280" i="4" s="1"/>
  <c r="S279" i="4" s="1"/>
  <c r="S278" i="4" s="1"/>
  <c r="T277" i="4" s="1"/>
  <c r="P293" i="4"/>
  <c r="S293" i="4"/>
  <c r="P290" i="4"/>
  <c r="S290" i="4"/>
  <c r="T289" i="4" s="1"/>
  <c r="P207" i="4"/>
  <c r="S207" i="4"/>
  <c r="T206" i="4" s="1"/>
  <c r="P317" i="4"/>
  <c r="S317" i="4"/>
  <c r="S316" i="4" s="1"/>
  <c r="S315" i="4" s="1"/>
  <c r="P333" i="4"/>
  <c r="S333" i="4"/>
  <c r="T332" i="4" s="1"/>
  <c r="P409" i="4"/>
  <c r="S409" i="4"/>
  <c r="T408" i="4" s="1"/>
  <c r="S238" i="4"/>
  <c r="T237" i="4" s="1"/>
  <c r="S245" i="4"/>
  <c r="S244" i="4" s="1"/>
  <c r="S243" i="4" s="1"/>
  <c r="S242" i="4" s="1"/>
  <c r="S241" i="4" s="1"/>
  <c r="T240" i="4" s="1"/>
  <c r="P266" i="4"/>
  <c r="S266" i="4"/>
  <c r="T265" i="4" s="1"/>
  <c r="S223" i="4"/>
  <c r="T222" i="4" s="1"/>
  <c r="P270" i="4"/>
  <c r="S270" i="4"/>
  <c r="T269" i="4" s="1"/>
  <c r="P199" i="4"/>
  <c r="S199" i="4"/>
  <c r="S198" i="4" s="1"/>
  <c r="S197" i="4" s="1"/>
  <c r="S196" i="4" s="1"/>
  <c r="S195" i="4" s="1"/>
  <c r="T194" i="4" s="1"/>
  <c r="P236" i="4"/>
  <c r="S236" i="4"/>
  <c r="S235" i="4" s="1"/>
  <c r="S234" i="4" s="1"/>
  <c r="S233" i="4" s="1"/>
  <c r="S232" i="4" s="1"/>
  <c r="S231" i="4" s="1"/>
  <c r="T230" i="4" s="1"/>
  <c r="S187" i="4"/>
  <c r="T186" i="4" s="1"/>
  <c r="S158" i="4"/>
  <c r="S157" i="4" s="1"/>
  <c r="T156" i="4" s="1"/>
  <c r="K312" i="4"/>
  <c r="L312" i="4" s="1"/>
  <c r="N312" i="4"/>
  <c r="P312" i="4" s="1"/>
  <c r="M450" i="4"/>
  <c r="O381" i="4"/>
  <c r="N311" i="4"/>
  <c r="P311" i="4" s="1"/>
  <c r="M394" i="4"/>
  <c r="O325" i="4"/>
  <c r="U325" i="4" s="1"/>
  <c r="V324" i="4" s="1"/>
  <c r="K256" i="4"/>
  <c r="L256" i="4" s="1"/>
  <c r="N256" i="4"/>
  <c r="P256" i="4" s="1"/>
  <c r="N276" i="4"/>
  <c r="K276" i="4"/>
  <c r="L276" i="4" s="1"/>
  <c r="M414" i="4"/>
  <c r="O345" i="4"/>
  <c r="U345" i="4" s="1"/>
  <c r="V344" i="4" s="1"/>
  <c r="O413" i="4"/>
  <c r="M482" i="4"/>
  <c r="K292" i="4"/>
  <c r="L292" i="4" s="1"/>
  <c r="N292" i="4"/>
  <c r="P292" i="4" s="1"/>
  <c r="M430" i="4"/>
  <c r="O361" i="4"/>
  <c r="U361" i="4" s="1"/>
  <c r="V360" i="4" s="1"/>
  <c r="M365" i="4"/>
  <c r="O296" i="4"/>
  <c r="U296" i="4" s="1"/>
  <c r="U295" i="4" s="1"/>
  <c r="V294" i="4" s="1"/>
  <c r="K268" i="4"/>
  <c r="L268" i="4" s="1"/>
  <c r="N268" i="4"/>
  <c r="K251" i="4"/>
  <c r="L251" i="4" s="1"/>
  <c r="N251" i="4"/>
  <c r="P251" i="4" s="1"/>
  <c r="N352" i="4"/>
  <c r="P352" i="4" s="1"/>
  <c r="K352" i="4"/>
  <c r="L352" i="4" s="1"/>
  <c r="M389" i="4"/>
  <c r="O320" i="4"/>
  <c r="U320" i="4" s="1"/>
  <c r="U319" i="4" s="1"/>
  <c r="V318" i="4" s="1"/>
  <c r="M490" i="4"/>
  <c r="O421" i="4"/>
  <c r="K227" i="4"/>
  <c r="L227" i="4" s="1"/>
  <c r="N227" i="4"/>
  <c r="P227" i="4" s="1"/>
  <c r="M398" i="4"/>
  <c r="O329" i="4"/>
  <c r="O337" i="4"/>
  <c r="U337" i="4" s="1"/>
  <c r="V336" i="4" s="1"/>
  <c r="M406" i="4"/>
  <c r="O470" i="4"/>
  <c r="P470" i="4" s="1"/>
  <c r="M539" i="4"/>
  <c r="O539" i="4" s="1"/>
  <c r="K380" i="4"/>
  <c r="L380" i="4" s="1"/>
  <c r="N380" i="4"/>
  <c r="P380" i="4" s="1"/>
  <c r="M522" i="4"/>
  <c r="O522" i="4" s="1"/>
  <c r="O453" i="4"/>
  <c r="K362" i="4"/>
  <c r="L362" i="4" s="1"/>
  <c r="N362" i="4"/>
  <c r="O438" i="4"/>
  <c r="M507" i="4"/>
  <c r="O507" i="4" s="1"/>
  <c r="K298" i="4"/>
  <c r="L298" i="4" s="1"/>
  <c r="N298" i="4"/>
  <c r="K515" i="4"/>
  <c r="L515" i="4" s="1"/>
  <c r="N515" i="4"/>
  <c r="K417" i="4"/>
  <c r="L417" i="4" s="1"/>
  <c r="N417" i="4"/>
  <c r="P417" i="4" s="1"/>
  <c r="K303" i="4"/>
  <c r="L303" i="4" s="1"/>
  <c r="N303" i="4"/>
  <c r="P303" i="4" s="1"/>
  <c r="M554" i="4"/>
  <c r="O554" i="4" s="1"/>
  <c r="O485" i="4"/>
  <c r="K310" i="4"/>
  <c r="L310" i="4" s="1"/>
  <c r="N310" i="4"/>
  <c r="P310" i="4" s="1"/>
  <c r="K335" i="4"/>
  <c r="L335" i="4" s="1"/>
  <c r="N335" i="4"/>
  <c r="K466" i="4"/>
  <c r="K422" i="4"/>
  <c r="L422" i="4" s="1"/>
  <c r="N422" i="4"/>
  <c r="P422" i="4" s="1"/>
  <c r="M492" i="4"/>
  <c r="O423" i="4"/>
  <c r="U423" i="4" s="1"/>
  <c r="U422" i="4" s="1"/>
  <c r="M555" i="4"/>
  <c r="O555" i="4" s="1"/>
  <c r="O486" i="4"/>
  <c r="K326" i="4"/>
  <c r="L326" i="4" s="1"/>
  <c r="N326" i="4"/>
  <c r="M558" i="4"/>
  <c r="O558" i="4" s="1"/>
  <c r="O489" i="4"/>
  <c r="M433" i="4"/>
  <c r="O364" i="4"/>
  <c r="M448" i="4"/>
  <c r="O379" i="4"/>
  <c r="M473" i="4"/>
  <c r="O404" i="4"/>
  <c r="K547" i="4"/>
  <c r="L547" i="4" s="1"/>
  <c r="N547" i="4"/>
  <c r="K405" i="4"/>
  <c r="L405" i="4" s="1"/>
  <c r="N405" i="4"/>
  <c r="P405" i="4" s="1"/>
  <c r="M520" i="4"/>
  <c r="O520" i="4" s="1"/>
  <c r="O451" i="4"/>
  <c r="M472" i="4"/>
  <c r="O403" i="4"/>
  <c r="K330" i="4"/>
  <c r="L330" i="4" s="1"/>
  <c r="N330" i="4"/>
  <c r="M469" i="4"/>
  <c r="O400" i="4"/>
  <c r="U400" i="4" s="1"/>
  <c r="K302" i="4"/>
  <c r="L302" i="4" s="1"/>
  <c r="N302" i="4"/>
  <c r="P302" i="4" s="1"/>
  <c r="K322" i="4"/>
  <c r="L322" i="4" s="1"/>
  <c r="N322" i="4"/>
  <c r="P322" i="4" s="1"/>
  <c r="O487" i="4"/>
  <c r="M556" i="4"/>
  <c r="O556" i="4" s="1"/>
  <c r="K385" i="4"/>
  <c r="L385" i="4" s="1"/>
  <c r="N385" i="4"/>
  <c r="P385" i="4" s="1"/>
  <c r="K319" i="4"/>
  <c r="L319" i="4" s="1"/>
  <c r="N319" i="4"/>
  <c r="P319" i="4" s="1"/>
  <c r="K373" i="4"/>
  <c r="L373" i="4" s="1"/>
  <c r="N373" i="4"/>
  <c r="P373" i="4" s="1"/>
  <c r="K402" i="4"/>
  <c r="L402" i="4" s="1"/>
  <c r="N402" i="4"/>
  <c r="M464" i="4"/>
  <c r="O395" i="4"/>
  <c r="U395" i="4" s="1"/>
  <c r="K416" i="4"/>
  <c r="N416" i="4"/>
  <c r="P416" i="4" s="1"/>
  <c r="M477" i="4"/>
  <c r="O408" i="4"/>
  <c r="P408" i="4" s="1"/>
  <c r="O481" i="4"/>
  <c r="M550" i="4"/>
  <c r="O550" i="4" s="1"/>
  <c r="U550" i="4" s="1"/>
  <c r="V549" i="4" s="1"/>
  <c r="K374" i="4"/>
  <c r="L374" i="4" s="1"/>
  <c r="N374" i="4"/>
  <c r="O435" i="4"/>
  <c r="M504" i="4"/>
  <c r="O504" i="4" s="1"/>
  <c r="M488" i="4"/>
  <c r="O419" i="4"/>
  <c r="M461" i="4"/>
  <c r="O392" i="4"/>
  <c r="K535" i="4"/>
  <c r="L535" i="4" s="1"/>
  <c r="N535" i="4"/>
  <c r="O491" i="4"/>
  <c r="M560" i="4"/>
  <c r="O560" i="4" s="1"/>
  <c r="K314" i="4"/>
  <c r="L314" i="4" s="1"/>
  <c r="N314" i="4"/>
  <c r="P314" i="4" s="1"/>
  <c r="O455" i="4"/>
  <c r="U455" i="4" s="1"/>
  <c r="M524" i="4"/>
  <c r="O524" i="4" s="1"/>
  <c r="U524" i="4" s="1"/>
  <c r="K370" i="4"/>
  <c r="L370" i="4" s="1"/>
  <c r="N370" i="4"/>
  <c r="P370" i="4" s="1"/>
  <c r="K354" i="4"/>
  <c r="L354" i="4" s="1"/>
  <c r="N354" i="4"/>
  <c r="O479" i="4"/>
  <c r="P479" i="4" s="1"/>
  <c r="M548" i="4"/>
  <c r="O548" i="4" s="1"/>
  <c r="K307" i="4"/>
  <c r="L307" i="4" s="1"/>
  <c r="N307" i="4"/>
  <c r="P307" i="4" s="1"/>
  <c r="K420" i="4"/>
  <c r="L420" i="4" s="1"/>
  <c r="N420" i="4"/>
  <c r="P420" i="4" s="1"/>
  <c r="K295" i="4"/>
  <c r="L295" i="4" s="1"/>
  <c r="N295" i="4"/>
  <c r="P295" i="4" s="1"/>
  <c r="O459" i="4"/>
  <c r="M528" i="4"/>
  <c r="O528" i="4" s="1"/>
  <c r="K366" i="4"/>
  <c r="L366" i="4" s="1"/>
  <c r="N366" i="4"/>
  <c r="P366" i="4" s="1"/>
  <c r="O449" i="4"/>
  <c r="M518" i="4"/>
  <c r="O518" i="4" s="1"/>
  <c r="K386" i="4"/>
  <c r="L386" i="4" s="1"/>
  <c r="N386" i="4"/>
  <c r="M468" i="4"/>
  <c r="O399" i="4"/>
  <c r="M496" i="4"/>
  <c r="O496" i="4" s="1"/>
  <c r="K496" i="4" s="1"/>
  <c r="O427" i="4"/>
  <c r="K427" i="4" s="1"/>
  <c r="K446" i="4"/>
  <c r="L446" i="4" s="1"/>
  <c r="N446" i="4"/>
  <c r="M441" i="4"/>
  <c r="O372" i="4"/>
  <c r="M445" i="4"/>
  <c r="O376" i="4"/>
  <c r="U376" i="4" s="1"/>
  <c r="V375" i="4" s="1"/>
  <c r="O471" i="4"/>
  <c r="U471" i="4" s="1"/>
  <c r="V470" i="4" s="1"/>
  <c r="M540" i="4"/>
  <c r="O540" i="4" s="1"/>
  <c r="K359" i="4"/>
  <c r="K339" i="4"/>
  <c r="L339" i="4" s="1"/>
  <c r="N339" i="4"/>
  <c r="K412" i="4"/>
  <c r="M465" i="4"/>
  <c r="O396" i="4"/>
  <c r="O443" i="4"/>
  <c r="U443" i="4" s="1"/>
  <c r="M512" i="4"/>
  <c r="O512" i="4" s="1"/>
  <c r="U512" i="4" s="1"/>
  <c r="O474" i="4"/>
  <c r="M543" i="4"/>
  <c r="O543" i="4" s="1"/>
  <c r="K350" i="4"/>
  <c r="L350" i="4" s="1"/>
  <c r="N350" i="4"/>
  <c r="P350" i="4" s="1"/>
  <c r="K323" i="4"/>
  <c r="L323" i="4" s="1"/>
  <c r="N323" i="4"/>
  <c r="K384" i="4"/>
  <c r="L384" i="4" s="1"/>
  <c r="N384" i="4"/>
  <c r="P384" i="4" s="1"/>
  <c r="M452" i="4"/>
  <c r="O383" i="4"/>
  <c r="M476" i="4"/>
  <c r="O407" i="4"/>
  <c r="P407" i="4" s="1"/>
  <c r="K382" i="4"/>
  <c r="L382" i="4" s="1"/>
  <c r="N382" i="4"/>
  <c r="P382" i="4" s="1"/>
  <c r="O439" i="4"/>
  <c r="M508" i="4"/>
  <c r="O508" i="4" s="1"/>
  <c r="M500" i="4"/>
  <c r="O500" i="4" s="1"/>
  <c r="U500" i="4" s="1"/>
  <c r="O431" i="4"/>
  <c r="U431" i="4" s="1"/>
  <c r="K369" i="4"/>
  <c r="L369" i="4" s="1"/>
  <c r="N369" i="4"/>
  <c r="P369" i="4" s="1"/>
  <c r="M436" i="4"/>
  <c r="O367" i="4"/>
  <c r="U367" i="4" s="1"/>
  <c r="U366" i="4" s="1"/>
  <c r="M440" i="4"/>
  <c r="O371" i="4"/>
  <c r="M460" i="4"/>
  <c r="O391" i="4"/>
  <c r="P391" i="4" s="1"/>
  <c r="K418" i="4"/>
  <c r="L418" i="4" s="1"/>
  <c r="N418" i="4"/>
  <c r="P418" i="4" s="1"/>
  <c r="M480" i="4"/>
  <c r="O411" i="4"/>
  <c r="P411" i="4" s="1"/>
  <c r="O454" i="4"/>
  <c r="M523" i="4"/>
  <c r="O523" i="4" s="1"/>
  <c r="M457" i="4"/>
  <c r="O388" i="4"/>
  <c r="U388" i="4" s="1"/>
  <c r="V387" i="4" s="1"/>
  <c r="O442" i="4"/>
  <c r="M511" i="4"/>
  <c r="O511" i="4" s="1"/>
  <c r="V20" i="4"/>
  <c r="P229" i="4" l="1"/>
  <c r="P305" i="4"/>
  <c r="O428" i="4"/>
  <c r="P428" i="4" s="1"/>
  <c r="P377" i="4"/>
  <c r="U372" i="4"/>
  <c r="U371" i="4" s="1"/>
  <c r="U370" i="4" s="1"/>
  <c r="U369" i="4" s="1"/>
  <c r="V368" i="4" s="1"/>
  <c r="U421" i="4"/>
  <c r="U420" i="4" s="1"/>
  <c r="U419" i="4" s="1"/>
  <c r="U418" i="4" s="1"/>
  <c r="U417" i="4" s="1"/>
  <c r="U416" i="4" s="1"/>
  <c r="V415" i="4" s="1"/>
  <c r="V286" i="4"/>
  <c r="V355" i="4"/>
  <c r="U511" i="4"/>
  <c r="U523" i="4"/>
  <c r="U522" i="4" s="1"/>
  <c r="K392" i="4"/>
  <c r="P392" i="4"/>
  <c r="U399" i="4"/>
  <c r="V398" i="4" s="1"/>
  <c r="K403" i="4"/>
  <c r="P403" i="4"/>
  <c r="K364" i="4"/>
  <c r="P364" i="4"/>
  <c r="U442" i="4"/>
  <c r="U454" i="4"/>
  <c r="U453" i="4" s="1"/>
  <c r="K481" i="4"/>
  <c r="P481" i="4"/>
  <c r="U497" i="4"/>
  <c r="V496" i="4" s="1"/>
  <c r="K539" i="4"/>
  <c r="P539" i="4"/>
  <c r="K329" i="4"/>
  <c r="P329" i="4"/>
  <c r="K396" i="4"/>
  <c r="P396" i="4"/>
  <c r="K528" i="4"/>
  <c r="P528" i="4"/>
  <c r="K548" i="4"/>
  <c r="P548" i="4"/>
  <c r="K413" i="4"/>
  <c r="P413" i="4"/>
  <c r="U383" i="4"/>
  <c r="U382" i="4" s="1"/>
  <c r="U381" i="4" s="1"/>
  <c r="U380" i="4" s="1"/>
  <c r="U379" i="4" s="1"/>
  <c r="V378" i="4" s="1"/>
  <c r="S251" i="4"/>
  <c r="S250" i="4" s="1"/>
  <c r="T249" i="4" s="1"/>
  <c r="S292" i="4"/>
  <c r="T291" i="4" s="1"/>
  <c r="S314" i="4"/>
  <c r="S313" i="4" s="1"/>
  <c r="S312" i="4" s="1"/>
  <c r="S311" i="4" s="1"/>
  <c r="S310" i="4" s="1"/>
  <c r="T309" i="4" s="1"/>
  <c r="P339" i="4"/>
  <c r="S339" i="4"/>
  <c r="T338" i="4" s="1"/>
  <c r="P515" i="4"/>
  <c r="S515" i="4"/>
  <c r="P268" i="4"/>
  <c r="S268" i="4"/>
  <c r="T267" i="4" s="1"/>
  <c r="P446" i="4"/>
  <c r="S446" i="4"/>
  <c r="P535" i="4"/>
  <c r="S535" i="4"/>
  <c r="T534" i="4" s="1"/>
  <c r="P402" i="4"/>
  <c r="S402" i="4"/>
  <c r="T401" i="4" s="1"/>
  <c r="P547" i="4"/>
  <c r="S547" i="4"/>
  <c r="P276" i="4"/>
  <c r="S276" i="4"/>
  <c r="T275" i="4" s="1"/>
  <c r="P335" i="4"/>
  <c r="S335" i="4"/>
  <c r="T334" i="4" s="1"/>
  <c r="P298" i="4"/>
  <c r="S298" i="4"/>
  <c r="S297" i="4" s="1"/>
  <c r="P362" i="4"/>
  <c r="S362" i="4"/>
  <c r="S303" i="4"/>
  <c r="S302" i="4" s="1"/>
  <c r="S301" i="4" s="1"/>
  <c r="S300" i="4" s="1"/>
  <c r="T299" i="4" s="1"/>
  <c r="S256" i="4"/>
  <c r="T255" i="4" s="1"/>
  <c r="P323" i="4"/>
  <c r="S323" i="4"/>
  <c r="S322" i="4" s="1"/>
  <c r="S321" i="4" s="1"/>
  <c r="P374" i="4"/>
  <c r="S374" i="4"/>
  <c r="S373" i="4" s="1"/>
  <c r="P330" i="4"/>
  <c r="S330" i="4"/>
  <c r="T329" i="4" s="1"/>
  <c r="P386" i="4"/>
  <c r="S386" i="4"/>
  <c r="S385" i="4" s="1"/>
  <c r="S384" i="4" s="1"/>
  <c r="P354" i="4"/>
  <c r="S354" i="4"/>
  <c r="S353" i="4" s="1"/>
  <c r="S352" i="4" s="1"/>
  <c r="S351" i="4" s="1"/>
  <c r="S350" i="4" s="1"/>
  <c r="S349" i="4" s="1"/>
  <c r="S348" i="4" s="1"/>
  <c r="S347" i="4" s="1"/>
  <c r="T346" i="4" s="1"/>
  <c r="P326" i="4"/>
  <c r="S326" i="4"/>
  <c r="S227" i="4"/>
  <c r="S226" i="4" s="1"/>
  <c r="T225" i="4" s="1"/>
  <c r="S307" i="4"/>
  <c r="T306" i="4" s="1"/>
  <c r="N381" i="4"/>
  <c r="P381" i="4" s="1"/>
  <c r="K381" i="4"/>
  <c r="L381" i="4" s="1"/>
  <c r="O450" i="4"/>
  <c r="M519" i="4"/>
  <c r="O519" i="4" s="1"/>
  <c r="N325" i="4"/>
  <c r="P325" i="4" s="1"/>
  <c r="K325" i="4"/>
  <c r="L325" i="4" s="1"/>
  <c r="O394" i="4"/>
  <c r="U394" i="4" s="1"/>
  <c r="V393" i="4" s="1"/>
  <c r="M463" i="4"/>
  <c r="K345" i="4"/>
  <c r="L345" i="4" s="1"/>
  <c r="N345" i="4"/>
  <c r="O414" i="4"/>
  <c r="U414" i="4" s="1"/>
  <c r="V413" i="4" s="1"/>
  <c r="M483" i="4"/>
  <c r="O482" i="4"/>
  <c r="P482" i="4" s="1"/>
  <c r="M551" i="4"/>
  <c r="O551" i="4" s="1"/>
  <c r="K361" i="4"/>
  <c r="L361" i="4" s="1"/>
  <c r="N361" i="4"/>
  <c r="P361" i="4" s="1"/>
  <c r="O430" i="4"/>
  <c r="U430" i="4" s="1"/>
  <c r="V429" i="4" s="1"/>
  <c r="M499" i="4"/>
  <c r="O499" i="4" s="1"/>
  <c r="U499" i="4" s="1"/>
  <c r="V498" i="4" s="1"/>
  <c r="N421" i="4"/>
  <c r="P421" i="4" s="1"/>
  <c r="K421" i="4"/>
  <c r="L421" i="4" s="1"/>
  <c r="M467" i="4"/>
  <c r="O398" i="4"/>
  <c r="M559" i="4"/>
  <c r="O559" i="4" s="1"/>
  <c r="O490" i="4"/>
  <c r="M475" i="4"/>
  <c r="O406" i="4"/>
  <c r="U406" i="4" s="1"/>
  <c r="U405" i="4" s="1"/>
  <c r="U404" i="4" s="1"/>
  <c r="V403" i="4" s="1"/>
  <c r="K320" i="4"/>
  <c r="L320" i="4" s="1"/>
  <c r="N320" i="4"/>
  <c r="P320" i="4" s="1"/>
  <c r="K296" i="4"/>
  <c r="L296" i="4" s="1"/>
  <c r="N296" i="4"/>
  <c r="P296" i="4" s="1"/>
  <c r="N337" i="4"/>
  <c r="K337" i="4"/>
  <c r="L337" i="4" s="1"/>
  <c r="O389" i="4"/>
  <c r="P389" i="4" s="1"/>
  <c r="M458" i="4"/>
  <c r="M434" i="4"/>
  <c r="O365" i="4"/>
  <c r="U365" i="4" s="1"/>
  <c r="V364" i="4" s="1"/>
  <c r="K511" i="4"/>
  <c r="L511" i="4" s="1"/>
  <c r="N511" i="4"/>
  <c r="P511" i="4" s="1"/>
  <c r="K523" i="4"/>
  <c r="L523" i="4" s="1"/>
  <c r="N523" i="4"/>
  <c r="P523" i="4" s="1"/>
  <c r="K371" i="4"/>
  <c r="L371" i="4" s="1"/>
  <c r="N371" i="4"/>
  <c r="P371" i="4" s="1"/>
  <c r="M545" i="4"/>
  <c r="O545" i="4" s="1"/>
  <c r="O476" i="4"/>
  <c r="M521" i="4"/>
  <c r="O521" i="4" s="1"/>
  <c r="O452" i="4"/>
  <c r="K474" i="4"/>
  <c r="L474" i="4" s="1"/>
  <c r="N474" i="4"/>
  <c r="P474" i="4" s="1"/>
  <c r="K479" i="4"/>
  <c r="K419" i="4"/>
  <c r="L419" i="4" s="1"/>
  <c r="N419" i="4"/>
  <c r="P419" i="4" s="1"/>
  <c r="K395" i="4"/>
  <c r="L395" i="4" s="1"/>
  <c r="N395" i="4"/>
  <c r="K556" i="4"/>
  <c r="L556" i="4" s="1"/>
  <c r="N556" i="4"/>
  <c r="P556" i="4" s="1"/>
  <c r="K520" i="4"/>
  <c r="L520" i="4" s="1"/>
  <c r="N520" i="4"/>
  <c r="P520" i="4" s="1"/>
  <c r="K404" i="4"/>
  <c r="L404" i="4" s="1"/>
  <c r="N404" i="4"/>
  <c r="P404" i="4" s="1"/>
  <c r="K423" i="4"/>
  <c r="L423" i="4" s="1"/>
  <c r="N423" i="4"/>
  <c r="K507" i="4"/>
  <c r="L507" i="4" s="1"/>
  <c r="N507" i="4"/>
  <c r="P507" i="4" s="1"/>
  <c r="M509" i="4"/>
  <c r="O509" i="4" s="1"/>
  <c r="O440" i="4"/>
  <c r="K367" i="4"/>
  <c r="L367" i="4" s="1"/>
  <c r="N367" i="4"/>
  <c r="K439" i="4"/>
  <c r="L439" i="4" s="1"/>
  <c r="N439" i="4"/>
  <c r="P439" i="4" s="1"/>
  <c r="K512" i="4"/>
  <c r="L512" i="4" s="1"/>
  <c r="N512" i="4"/>
  <c r="K471" i="4"/>
  <c r="L471" i="4" s="1"/>
  <c r="N471" i="4"/>
  <c r="M510" i="4"/>
  <c r="O510" i="4" s="1"/>
  <c r="O441" i="4"/>
  <c r="M537" i="4"/>
  <c r="O537" i="4" s="1"/>
  <c r="O468" i="4"/>
  <c r="U468" i="4" s="1"/>
  <c r="V467" i="4" s="1"/>
  <c r="K518" i="4"/>
  <c r="L518" i="4" s="1"/>
  <c r="N518" i="4"/>
  <c r="P518" i="4" s="1"/>
  <c r="K524" i="4"/>
  <c r="L524" i="4" s="1"/>
  <c r="N524" i="4"/>
  <c r="M533" i="4"/>
  <c r="O533" i="4" s="1"/>
  <c r="U533" i="4" s="1"/>
  <c r="O464" i="4"/>
  <c r="K400" i="4"/>
  <c r="L400" i="4" s="1"/>
  <c r="N400" i="4"/>
  <c r="M542" i="4"/>
  <c r="O542" i="4" s="1"/>
  <c r="O473" i="4"/>
  <c r="M561" i="4"/>
  <c r="O561" i="4" s="1"/>
  <c r="U561" i="4" s="1"/>
  <c r="U560" i="4" s="1"/>
  <c r="O492" i="4"/>
  <c r="U492" i="4" s="1"/>
  <c r="U491" i="4" s="1"/>
  <c r="K438" i="4"/>
  <c r="L438" i="4" s="1"/>
  <c r="N438" i="4"/>
  <c r="P438" i="4" s="1"/>
  <c r="K388" i="4"/>
  <c r="L388" i="4" s="1"/>
  <c r="N388" i="4"/>
  <c r="K411" i="4"/>
  <c r="K391" i="4"/>
  <c r="M505" i="4"/>
  <c r="O505" i="4" s="1"/>
  <c r="U505" i="4" s="1"/>
  <c r="U504" i="4" s="1"/>
  <c r="O436" i="4"/>
  <c r="U436" i="4" s="1"/>
  <c r="U435" i="4" s="1"/>
  <c r="K431" i="4"/>
  <c r="L431" i="4" s="1"/>
  <c r="N431" i="4"/>
  <c r="K443" i="4"/>
  <c r="L443" i="4" s="1"/>
  <c r="N443" i="4"/>
  <c r="O465" i="4"/>
  <c r="U465" i="4" s="1"/>
  <c r="M534" i="4"/>
  <c r="O534" i="4" s="1"/>
  <c r="K376" i="4"/>
  <c r="L376" i="4" s="1"/>
  <c r="N376" i="4"/>
  <c r="P376" i="4" s="1"/>
  <c r="K449" i="4"/>
  <c r="L449" i="4" s="1"/>
  <c r="N449" i="4"/>
  <c r="P449" i="4" s="1"/>
  <c r="K459" i="4"/>
  <c r="L459" i="4" s="1"/>
  <c r="N459" i="4"/>
  <c r="P459" i="4" s="1"/>
  <c r="K455" i="4"/>
  <c r="L455" i="4" s="1"/>
  <c r="N455" i="4"/>
  <c r="K560" i="4"/>
  <c r="L560" i="4" s="1"/>
  <c r="N560" i="4"/>
  <c r="P560" i="4" s="1"/>
  <c r="K504" i="4"/>
  <c r="L504" i="4" s="1"/>
  <c r="N504" i="4"/>
  <c r="P504" i="4" s="1"/>
  <c r="K550" i="4"/>
  <c r="L550" i="4" s="1"/>
  <c r="N550" i="4"/>
  <c r="K408" i="4"/>
  <c r="M538" i="4"/>
  <c r="O538" i="4" s="1"/>
  <c r="U538" i="4" s="1"/>
  <c r="O469" i="4"/>
  <c r="M541" i="4"/>
  <c r="O541" i="4" s="1"/>
  <c r="O472" i="4"/>
  <c r="P472" i="4" s="1"/>
  <c r="K379" i="4"/>
  <c r="L379" i="4" s="1"/>
  <c r="N379" i="4"/>
  <c r="P379" i="4" s="1"/>
  <c r="O433" i="4"/>
  <c r="P433" i="4" s="1"/>
  <c r="M502" i="4"/>
  <c r="O502" i="4" s="1"/>
  <c r="K486" i="4"/>
  <c r="L486" i="4" s="1"/>
  <c r="N486" i="4"/>
  <c r="P486" i="4" s="1"/>
  <c r="K485" i="4"/>
  <c r="N485" i="4"/>
  <c r="P485" i="4" s="1"/>
  <c r="K453" i="4"/>
  <c r="L453" i="4" s="1"/>
  <c r="N453" i="4"/>
  <c r="P453" i="4" s="1"/>
  <c r="K508" i="4"/>
  <c r="L508" i="4" s="1"/>
  <c r="N508" i="4"/>
  <c r="P508" i="4" s="1"/>
  <c r="K540" i="4"/>
  <c r="L540" i="4" s="1"/>
  <c r="N540" i="4"/>
  <c r="P540" i="4" s="1"/>
  <c r="K372" i="4"/>
  <c r="L372" i="4" s="1"/>
  <c r="N372" i="4"/>
  <c r="P372" i="4" s="1"/>
  <c r="K399" i="4"/>
  <c r="L399" i="4" s="1"/>
  <c r="N399" i="4"/>
  <c r="P399" i="4" s="1"/>
  <c r="K558" i="4"/>
  <c r="L558" i="4" s="1"/>
  <c r="N558" i="4"/>
  <c r="P558" i="4" s="1"/>
  <c r="K442" i="4"/>
  <c r="L442" i="4" s="1"/>
  <c r="N442" i="4"/>
  <c r="P442" i="4" s="1"/>
  <c r="K454" i="4"/>
  <c r="L454" i="4" s="1"/>
  <c r="N454" i="4"/>
  <c r="P454" i="4" s="1"/>
  <c r="M557" i="4"/>
  <c r="O557" i="4" s="1"/>
  <c r="O488" i="4"/>
  <c r="K487" i="4"/>
  <c r="L487" i="4" s="1"/>
  <c r="N487" i="4"/>
  <c r="P487" i="4" s="1"/>
  <c r="M526" i="4"/>
  <c r="O526" i="4" s="1"/>
  <c r="U526" i="4" s="1"/>
  <c r="V525" i="4" s="1"/>
  <c r="O457" i="4"/>
  <c r="M549" i="4"/>
  <c r="O549" i="4" s="1"/>
  <c r="O480" i="4"/>
  <c r="U480" i="4" s="1"/>
  <c r="V479" i="4" s="1"/>
  <c r="M529" i="4"/>
  <c r="O529" i="4" s="1"/>
  <c r="U529" i="4" s="1"/>
  <c r="V528" i="4" s="1"/>
  <c r="O460" i="4"/>
  <c r="K500" i="4"/>
  <c r="L500" i="4" s="1"/>
  <c r="N500" i="4"/>
  <c r="K407" i="4"/>
  <c r="K383" i="4"/>
  <c r="L383" i="4" s="1"/>
  <c r="N383" i="4"/>
  <c r="P383" i="4" s="1"/>
  <c r="K543" i="4"/>
  <c r="L543" i="4" s="1"/>
  <c r="N543" i="4"/>
  <c r="P543" i="4" s="1"/>
  <c r="O445" i="4"/>
  <c r="U445" i="4" s="1"/>
  <c r="V444" i="4" s="1"/>
  <c r="M514" i="4"/>
  <c r="O514" i="4" s="1"/>
  <c r="U514" i="4" s="1"/>
  <c r="V513" i="4" s="1"/>
  <c r="K491" i="4"/>
  <c r="L491" i="4" s="1"/>
  <c r="N491" i="4"/>
  <c r="P491" i="4" s="1"/>
  <c r="O461" i="4"/>
  <c r="U461" i="4" s="1"/>
  <c r="U460" i="4" s="1"/>
  <c r="U459" i="4" s="1"/>
  <c r="M530" i="4"/>
  <c r="O530" i="4" s="1"/>
  <c r="K435" i="4"/>
  <c r="L435" i="4" s="1"/>
  <c r="N435" i="4"/>
  <c r="P435" i="4" s="1"/>
  <c r="O477" i="4"/>
  <c r="U477" i="4" s="1"/>
  <c r="V476" i="4" s="1"/>
  <c r="M546" i="4"/>
  <c r="O546" i="4" s="1"/>
  <c r="U546" i="4" s="1"/>
  <c r="K497" i="4"/>
  <c r="L497" i="4" s="1"/>
  <c r="N497" i="4"/>
  <c r="K451" i="4"/>
  <c r="L451" i="4" s="1"/>
  <c r="N451" i="4"/>
  <c r="P451" i="4" s="1"/>
  <c r="M517" i="4"/>
  <c r="O517" i="4" s="1"/>
  <c r="O448" i="4"/>
  <c r="K489" i="4"/>
  <c r="L489" i="4" s="1"/>
  <c r="N489" i="4"/>
  <c r="P489" i="4" s="1"/>
  <c r="K555" i="4"/>
  <c r="L555" i="4" s="1"/>
  <c r="N555" i="4"/>
  <c r="P555" i="4" s="1"/>
  <c r="K554" i="4"/>
  <c r="N554" i="4"/>
  <c r="P554" i="4" s="1"/>
  <c r="K522" i="4"/>
  <c r="L522" i="4" s="1"/>
  <c r="N522" i="4"/>
  <c r="P522" i="4" s="1"/>
  <c r="K470" i="4"/>
  <c r="V19" i="4"/>
  <c r="V15" i="4"/>
  <c r="K428" i="4" l="1"/>
  <c r="U464" i="4"/>
  <c r="U545" i="4"/>
  <c r="U559" i="4"/>
  <c r="U558" i="4" s="1"/>
  <c r="U557" i="4" s="1"/>
  <c r="U556" i="4" s="1"/>
  <c r="U555" i="4" s="1"/>
  <c r="U554" i="4" s="1"/>
  <c r="V553" i="4" s="1"/>
  <c r="V424" i="4"/>
  <c r="U537" i="4"/>
  <c r="V536" i="4" s="1"/>
  <c r="U490" i="4"/>
  <c r="U489" i="4" s="1"/>
  <c r="K534" i="4"/>
  <c r="P534" i="4"/>
  <c r="U510" i="4"/>
  <c r="U509" i="4" s="1"/>
  <c r="U508" i="4" s="1"/>
  <c r="U507" i="4" s="1"/>
  <c r="V506" i="4" s="1"/>
  <c r="K530" i="4"/>
  <c r="P530" i="4"/>
  <c r="K398" i="4"/>
  <c r="P398" i="4"/>
  <c r="K551" i="4"/>
  <c r="P551" i="4"/>
  <c r="K549" i="4"/>
  <c r="P549" i="4"/>
  <c r="U488" i="4"/>
  <c r="U487" i="4" s="1"/>
  <c r="U486" i="4" s="1"/>
  <c r="U485" i="4" s="1"/>
  <c r="V484" i="4" s="1"/>
  <c r="U452" i="4"/>
  <c r="U451" i="4" s="1"/>
  <c r="U450" i="4" s="1"/>
  <c r="U449" i="4" s="1"/>
  <c r="U448" i="4" s="1"/>
  <c r="V447" i="4" s="1"/>
  <c r="K469" i="4"/>
  <c r="P469" i="4"/>
  <c r="K476" i="4"/>
  <c r="P476" i="4"/>
  <c r="U441" i="4"/>
  <c r="U440" i="4" s="1"/>
  <c r="U439" i="4" s="1"/>
  <c r="U438" i="4" s="1"/>
  <c r="V437" i="4" s="1"/>
  <c r="U521" i="4"/>
  <c r="U520" i="4" s="1"/>
  <c r="U519" i="4" s="1"/>
  <c r="U518" i="4" s="1"/>
  <c r="U517" i="4" s="1"/>
  <c r="V516" i="4" s="1"/>
  <c r="S320" i="4"/>
  <c r="S319" i="4" s="1"/>
  <c r="T318" i="4" s="1"/>
  <c r="S361" i="4"/>
  <c r="T360" i="4" s="1"/>
  <c r="P388" i="4"/>
  <c r="S388" i="4"/>
  <c r="T387" i="4" s="1"/>
  <c r="P400" i="4"/>
  <c r="S400" i="4"/>
  <c r="S399" i="4" s="1"/>
  <c r="T398" i="4" s="1"/>
  <c r="P524" i="4"/>
  <c r="S524" i="4"/>
  <c r="S523" i="4" s="1"/>
  <c r="S522" i="4" s="1"/>
  <c r="P471" i="4"/>
  <c r="S471" i="4"/>
  <c r="T470" i="4" s="1"/>
  <c r="P423" i="4"/>
  <c r="S423" i="4"/>
  <c r="S422" i="4" s="1"/>
  <c r="S421" i="4" s="1"/>
  <c r="S420" i="4" s="1"/>
  <c r="S419" i="4" s="1"/>
  <c r="S418" i="4" s="1"/>
  <c r="S417" i="4" s="1"/>
  <c r="S416" i="4" s="1"/>
  <c r="T415" i="4" s="1"/>
  <c r="P395" i="4"/>
  <c r="S395" i="4"/>
  <c r="S325" i="4"/>
  <c r="T324" i="4" s="1"/>
  <c r="S383" i="4"/>
  <c r="S382" i="4" s="1"/>
  <c r="S381" i="4" s="1"/>
  <c r="S380" i="4" s="1"/>
  <c r="S379" i="4" s="1"/>
  <c r="T378" i="4" s="1"/>
  <c r="S372" i="4"/>
  <c r="S371" i="4" s="1"/>
  <c r="S370" i="4" s="1"/>
  <c r="S369" i="4" s="1"/>
  <c r="T368" i="4" s="1"/>
  <c r="S296" i="4"/>
  <c r="S295" i="4" s="1"/>
  <c r="T294" i="4" s="1"/>
  <c r="S376" i="4"/>
  <c r="T375" i="4" s="1"/>
  <c r="P500" i="4"/>
  <c r="S500" i="4"/>
  <c r="P345" i="4"/>
  <c r="S345" i="4"/>
  <c r="T344" i="4" s="1"/>
  <c r="P550" i="4"/>
  <c r="S550" i="4"/>
  <c r="T549" i="4" s="1"/>
  <c r="P443" i="4"/>
  <c r="S443" i="4"/>
  <c r="S442" i="4" s="1"/>
  <c r="P497" i="4"/>
  <c r="S497" i="4"/>
  <c r="T496" i="4" s="1"/>
  <c r="P455" i="4"/>
  <c r="S455" i="4"/>
  <c r="S454" i="4" s="1"/>
  <c r="S453" i="4" s="1"/>
  <c r="P431" i="4"/>
  <c r="S431" i="4"/>
  <c r="P512" i="4"/>
  <c r="S512" i="4"/>
  <c r="S511" i="4" s="1"/>
  <c r="P367" i="4"/>
  <c r="S367" i="4"/>
  <c r="S366" i="4" s="1"/>
  <c r="P337" i="4"/>
  <c r="S337" i="4"/>
  <c r="T336" i="4" s="1"/>
  <c r="K519" i="4"/>
  <c r="L519" i="4" s="1"/>
  <c r="N519" i="4"/>
  <c r="P519" i="4" s="1"/>
  <c r="K450" i="4"/>
  <c r="L450" i="4" s="1"/>
  <c r="N450" i="4"/>
  <c r="P450" i="4" s="1"/>
  <c r="O463" i="4"/>
  <c r="U463" i="4" s="1"/>
  <c r="V462" i="4" s="1"/>
  <c r="M532" i="4"/>
  <c r="O532" i="4" s="1"/>
  <c r="U532" i="4" s="1"/>
  <c r="V531" i="4" s="1"/>
  <c r="K394" i="4"/>
  <c r="L394" i="4" s="1"/>
  <c r="N394" i="4"/>
  <c r="P394" i="4" s="1"/>
  <c r="O483" i="4"/>
  <c r="U483" i="4" s="1"/>
  <c r="V482" i="4" s="1"/>
  <c r="M552" i="4"/>
  <c r="O552" i="4" s="1"/>
  <c r="U552" i="4" s="1"/>
  <c r="V551" i="4" s="1"/>
  <c r="N414" i="4"/>
  <c r="K414" i="4"/>
  <c r="L414" i="4" s="1"/>
  <c r="K482" i="4"/>
  <c r="K430" i="4"/>
  <c r="L430" i="4" s="1"/>
  <c r="N430" i="4"/>
  <c r="P430" i="4" s="1"/>
  <c r="K499" i="4"/>
  <c r="L499" i="4" s="1"/>
  <c r="N499" i="4"/>
  <c r="P499" i="4" s="1"/>
  <c r="O434" i="4"/>
  <c r="U434" i="4" s="1"/>
  <c r="V433" i="4" s="1"/>
  <c r="M503" i="4"/>
  <c r="O503" i="4" s="1"/>
  <c r="U503" i="4" s="1"/>
  <c r="U502" i="4" s="1"/>
  <c r="V501" i="4" s="1"/>
  <c r="O467" i="4"/>
  <c r="M536" i="4"/>
  <c r="O536" i="4" s="1"/>
  <c r="K365" i="4"/>
  <c r="L365" i="4" s="1"/>
  <c r="N365" i="4"/>
  <c r="P365" i="4" s="1"/>
  <c r="O458" i="4"/>
  <c r="U458" i="4" s="1"/>
  <c r="U457" i="4" s="1"/>
  <c r="V456" i="4" s="1"/>
  <c r="M527" i="4"/>
  <c r="O527" i="4" s="1"/>
  <c r="K406" i="4"/>
  <c r="L406" i="4" s="1"/>
  <c r="N406" i="4"/>
  <c r="N490" i="4"/>
  <c r="P490" i="4" s="1"/>
  <c r="K490" i="4"/>
  <c r="L490" i="4" s="1"/>
  <c r="K389" i="4"/>
  <c r="M544" i="4"/>
  <c r="O544" i="4" s="1"/>
  <c r="U544" i="4" s="1"/>
  <c r="U543" i="4" s="1"/>
  <c r="U542" i="4" s="1"/>
  <c r="U541" i="4" s="1"/>
  <c r="U540" i="4" s="1"/>
  <c r="V539" i="4" s="1"/>
  <c r="O475" i="4"/>
  <c r="U475" i="4" s="1"/>
  <c r="U474" i="4" s="1"/>
  <c r="U473" i="4" s="1"/>
  <c r="V472" i="4" s="1"/>
  <c r="K559" i="4"/>
  <c r="L559" i="4" s="1"/>
  <c r="N559" i="4"/>
  <c r="P559" i="4" s="1"/>
  <c r="K546" i="4"/>
  <c r="L546" i="4" s="1"/>
  <c r="N546" i="4"/>
  <c r="P546" i="4" s="1"/>
  <c r="K445" i="4"/>
  <c r="L445" i="4" s="1"/>
  <c r="N445" i="4"/>
  <c r="P445" i="4" s="1"/>
  <c r="K436" i="4"/>
  <c r="L436" i="4" s="1"/>
  <c r="N436" i="4"/>
  <c r="K468" i="4"/>
  <c r="L468" i="4" s="1"/>
  <c r="N468" i="4"/>
  <c r="K509" i="4"/>
  <c r="L509" i="4" s="1"/>
  <c r="N509" i="4"/>
  <c r="P509" i="4" s="1"/>
  <c r="K452" i="4"/>
  <c r="L452" i="4" s="1"/>
  <c r="N452" i="4"/>
  <c r="P452" i="4" s="1"/>
  <c r="K477" i="4"/>
  <c r="L477" i="4" s="1"/>
  <c r="N477" i="4"/>
  <c r="K461" i="4"/>
  <c r="N461" i="4"/>
  <c r="K529" i="4"/>
  <c r="L529" i="4" s="1"/>
  <c r="N529" i="4"/>
  <c r="N557" i="4"/>
  <c r="P557" i="4" s="1"/>
  <c r="K557" i="4"/>
  <c r="L557" i="4" s="1"/>
  <c r="K433" i="4"/>
  <c r="K505" i="4"/>
  <c r="L505" i="4" s="1"/>
  <c r="N505" i="4"/>
  <c r="K561" i="4"/>
  <c r="L561" i="4" s="1"/>
  <c r="N561" i="4"/>
  <c r="K473" i="4"/>
  <c r="L473" i="4" s="1"/>
  <c r="N473" i="4"/>
  <c r="P473" i="4" s="1"/>
  <c r="K537" i="4"/>
  <c r="L537" i="4" s="1"/>
  <c r="N537" i="4"/>
  <c r="P537" i="4" s="1"/>
  <c r="K521" i="4"/>
  <c r="L521" i="4" s="1"/>
  <c r="N521" i="4"/>
  <c r="P521" i="4" s="1"/>
  <c r="K448" i="4"/>
  <c r="L448" i="4" s="1"/>
  <c r="N448" i="4"/>
  <c r="P448" i="4" s="1"/>
  <c r="K480" i="4"/>
  <c r="L480" i="4" s="1"/>
  <c r="N480" i="4"/>
  <c r="K472" i="4"/>
  <c r="K538" i="4"/>
  <c r="L538" i="4" s="1"/>
  <c r="N538" i="4"/>
  <c r="K542" i="4"/>
  <c r="L542" i="4" s="1"/>
  <c r="N542" i="4"/>
  <c r="P542" i="4" s="1"/>
  <c r="K464" i="4"/>
  <c r="L464" i="4" s="1"/>
  <c r="N464" i="4"/>
  <c r="P464" i="4" s="1"/>
  <c r="K441" i="4"/>
  <c r="L441" i="4" s="1"/>
  <c r="N441" i="4"/>
  <c r="P441" i="4" s="1"/>
  <c r="K460" i="4"/>
  <c r="L460" i="4" s="1"/>
  <c r="N460" i="4"/>
  <c r="P460" i="4" s="1"/>
  <c r="K457" i="4"/>
  <c r="L457" i="4" s="1"/>
  <c r="N457" i="4"/>
  <c r="P457" i="4" s="1"/>
  <c r="K488" i="4"/>
  <c r="L488" i="4" s="1"/>
  <c r="N488" i="4"/>
  <c r="P488" i="4" s="1"/>
  <c r="K502" i="4"/>
  <c r="N502" i="4"/>
  <c r="P502" i="4" s="1"/>
  <c r="K492" i="4"/>
  <c r="L492" i="4" s="1"/>
  <c r="N492" i="4"/>
  <c r="K526" i="4"/>
  <c r="L526" i="4" s="1"/>
  <c r="N526" i="4"/>
  <c r="K517" i="4"/>
  <c r="L517" i="4" s="1"/>
  <c r="N517" i="4"/>
  <c r="P517" i="4" s="1"/>
  <c r="K514" i="4"/>
  <c r="L514" i="4" s="1"/>
  <c r="N514" i="4"/>
  <c r="P514" i="4" s="1"/>
  <c r="K541" i="4"/>
  <c r="L541" i="4" s="1"/>
  <c r="N541" i="4"/>
  <c r="P541" i="4" s="1"/>
  <c r="K465" i="4"/>
  <c r="L465" i="4" s="1"/>
  <c r="N465" i="4"/>
  <c r="K533" i="4"/>
  <c r="L533" i="4" s="1"/>
  <c r="N533" i="4"/>
  <c r="K510" i="4"/>
  <c r="L510" i="4" s="1"/>
  <c r="N510" i="4"/>
  <c r="P510" i="4" s="1"/>
  <c r="K440" i="4"/>
  <c r="L440" i="4" s="1"/>
  <c r="N440" i="4"/>
  <c r="P440" i="4" s="1"/>
  <c r="K545" i="4"/>
  <c r="L545" i="4" s="1"/>
  <c r="N545" i="4"/>
  <c r="P545" i="4" s="1"/>
  <c r="L15" i="4"/>
  <c r="L23" i="4"/>
  <c r="L30" i="4"/>
  <c r="L33" i="4"/>
  <c r="L42" i="4"/>
  <c r="L48" i="4"/>
  <c r="L70" i="4"/>
  <c r="V493" i="4" l="1"/>
  <c r="K467" i="4"/>
  <c r="P467" i="4"/>
  <c r="K527" i="4"/>
  <c r="P527" i="4"/>
  <c r="K536" i="4"/>
  <c r="P536" i="4"/>
  <c r="S521" i="4"/>
  <c r="S520" i="4" s="1"/>
  <c r="S510" i="4"/>
  <c r="S509" i="4" s="1"/>
  <c r="S508" i="4" s="1"/>
  <c r="S507" i="4" s="1"/>
  <c r="T506" i="4" s="1"/>
  <c r="S441" i="4"/>
  <c r="S440" i="4" s="1"/>
  <c r="S439" i="4" s="1"/>
  <c r="S438" i="4" s="1"/>
  <c r="T437" i="4" s="1"/>
  <c r="P465" i="4"/>
  <c r="S465" i="4"/>
  <c r="S464" i="4" s="1"/>
  <c r="P526" i="4"/>
  <c r="S526" i="4"/>
  <c r="T525" i="4" s="1"/>
  <c r="P461" i="4"/>
  <c r="S461" i="4"/>
  <c r="S460" i="4" s="1"/>
  <c r="S459" i="4" s="1"/>
  <c r="P468" i="4"/>
  <c r="S468" i="4"/>
  <c r="T467" i="4" s="1"/>
  <c r="S452" i="4"/>
  <c r="S451" i="4" s="1"/>
  <c r="S450" i="4" s="1"/>
  <c r="S449" i="4" s="1"/>
  <c r="S448" i="4" s="1"/>
  <c r="T447" i="4" s="1"/>
  <c r="S519" i="4"/>
  <c r="S518" i="4" s="1"/>
  <c r="S517" i="4" s="1"/>
  <c r="T516" i="4" s="1"/>
  <c r="P480" i="4"/>
  <c r="S480" i="4"/>
  <c r="T479" i="4" s="1"/>
  <c r="P505" i="4"/>
  <c r="S505" i="4"/>
  <c r="S504" i="4" s="1"/>
  <c r="P533" i="4"/>
  <c r="S533" i="4"/>
  <c r="P492" i="4"/>
  <c r="S492" i="4"/>
  <c r="S491" i="4" s="1"/>
  <c r="S490" i="4" s="1"/>
  <c r="S489" i="4" s="1"/>
  <c r="S488" i="4" s="1"/>
  <c r="S487" i="4" s="1"/>
  <c r="S486" i="4" s="1"/>
  <c r="S485" i="4" s="1"/>
  <c r="T484" i="4" s="1"/>
  <c r="P538" i="4"/>
  <c r="S538" i="4"/>
  <c r="S537" i="4" s="1"/>
  <c r="T536" i="4" s="1"/>
  <c r="P529" i="4"/>
  <c r="S529" i="4"/>
  <c r="T528" i="4" s="1"/>
  <c r="P477" i="4"/>
  <c r="S477" i="4"/>
  <c r="T476" i="4" s="1"/>
  <c r="P436" i="4"/>
  <c r="S436" i="4"/>
  <c r="S435" i="4" s="1"/>
  <c r="S514" i="4"/>
  <c r="T513" i="4" s="1"/>
  <c r="S365" i="4"/>
  <c r="T364" i="4" s="1"/>
  <c r="S430" i="4"/>
  <c r="T429" i="4" s="1"/>
  <c r="S499" i="4"/>
  <c r="T498" i="4" s="1"/>
  <c r="S394" i="4"/>
  <c r="T393" i="4" s="1"/>
  <c r="S546" i="4"/>
  <c r="S545" i="4" s="1"/>
  <c r="P561" i="4"/>
  <c r="S561" i="4"/>
  <c r="S560" i="4" s="1"/>
  <c r="S559" i="4" s="1"/>
  <c r="S558" i="4" s="1"/>
  <c r="S557" i="4" s="1"/>
  <c r="S556" i="4" s="1"/>
  <c r="S555" i="4" s="1"/>
  <c r="S554" i="4" s="1"/>
  <c r="T553" i="4" s="1"/>
  <c r="P406" i="4"/>
  <c r="S406" i="4"/>
  <c r="S405" i="4" s="1"/>
  <c r="S404" i="4" s="1"/>
  <c r="T403" i="4" s="1"/>
  <c r="P414" i="4"/>
  <c r="S414" i="4"/>
  <c r="T413" i="4" s="1"/>
  <c r="S445" i="4"/>
  <c r="T444" i="4" s="1"/>
  <c r="K532" i="4"/>
  <c r="L532" i="4" s="1"/>
  <c r="N532" i="4"/>
  <c r="P532" i="4" s="1"/>
  <c r="K463" i="4"/>
  <c r="L463" i="4" s="1"/>
  <c r="N463" i="4"/>
  <c r="P463" i="4" s="1"/>
  <c r="K552" i="4"/>
  <c r="L552" i="4" s="1"/>
  <c r="N552" i="4"/>
  <c r="N483" i="4"/>
  <c r="K483" i="4"/>
  <c r="L483" i="4" s="1"/>
  <c r="K475" i="4"/>
  <c r="L475" i="4" s="1"/>
  <c r="N475" i="4"/>
  <c r="K503" i="4"/>
  <c r="L503" i="4" s="1"/>
  <c r="N503" i="4"/>
  <c r="P503" i="4" s="1"/>
  <c r="N544" i="4"/>
  <c r="P544" i="4" s="1"/>
  <c r="K544" i="4"/>
  <c r="L544" i="4" s="1"/>
  <c r="K458" i="4"/>
  <c r="L458" i="4" s="1"/>
  <c r="N458" i="4"/>
  <c r="P458" i="4" s="1"/>
  <c r="K434" i="4"/>
  <c r="L434" i="4" s="1"/>
  <c r="N434" i="4"/>
  <c r="P434" i="4" s="1"/>
  <c r="O13" i="4"/>
  <c r="O79" i="4" s="1"/>
  <c r="N13" i="4"/>
  <c r="S544" i="4" l="1"/>
  <c r="S543" i="4" s="1"/>
  <c r="S542" i="4" s="1"/>
  <c r="S541" i="4" s="1"/>
  <c r="S540" i="4" s="1"/>
  <c r="T539" i="4" s="1"/>
  <c r="S532" i="4"/>
  <c r="T531" i="4" s="1"/>
  <c r="P483" i="4"/>
  <c r="S483" i="4"/>
  <c r="T482" i="4" s="1"/>
  <c r="P475" i="4"/>
  <c r="S475" i="4"/>
  <c r="S474" i="4" s="1"/>
  <c r="S473" i="4" s="1"/>
  <c r="T472" i="4" s="1"/>
  <c r="P552" i="4"/>
  <c r="S552" i="4"/>
  <c r="T551" i="4" s="1"/>
  <c r="S434" i="4"/>
  <c r="T433" i="4" s="1"/>
  <c r="S503" i="4"/>
  <c r="S502" i="4" s="1"/>
  <c r="T501" i="4" s="1"/>
  <c r="S458" i="4"/>
  <c r="S457" i="4" s="1"/>
  <c r="T456" i="4" s="1"/>
  <c r="S463" i="4"/>
  <c r="T462" i="4" s="1"/>
  <c r="P13" i="4"/>
  <c r="J14" i="4"/>
  <c r="N14" i="4" s="1"/>
  <c r="S14" i="4" s="1"/>
  <c r="T13" i="4" s="1"/>
  <c r="P19" i="4"/>
  <c r="P16" i="4"/>
  <c r="P17" i="4" l="1"/>
  <c r="S17" i="4"/>
  <c r="S16" i="4" s="1"/>
  <c r="T15" i="4" s="1"/>
  <c r="L18" i="4"/>
  <c r="L16" i="4"/>
  <c r="L19" i="4"/>
  <c r="L17" i="4"/>
  <c r="P14" i="4"/>
  <c r="L14" i="4"/>
  <c r="V13" i="4" l="1"/>
  <c r="L13" i="4" l="1"/>
  <c r="D4" i="5"/>
  <c r="D5" i="5"/>
  <c r="F6" i="5"/>
  <c r="F8" i="5"/>
  <c r="B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H39" i="5"/>
  <c r="O40" i="5"/>
  <c r="O566" i="4" s="1"/>
  <c r="K14" i="5" l="1"/>
  <c r="M14" i="5"/>
  <c r="K13" i="4"/>
  <c r="S13" i="5"/>
  <c r="J14" i="5" l="1"/>
  <c r="I14" i="5" l="1"/>
  <c r="K13" i="5"/>
  <c r="I13" i="5" l="1"/>
  <c r="P14" i="5" l="1"/>
  <c r="Q14" i="5" s="1"/>
  <c r="U14" i="5" l="1"/>
  <c r="M13" i="5" l="1"/>
  <c r="R13" i="5" s="1"/>
  <c r="J13" i="5" l="1"/>
  <c r="U13" i="5" s="1"/>
  <c r="P13" i="5"/>
  <c r="S14" i="5"/>
  <c r="R14" i="5" s="1"/>
  <c r="S15" i="5" s="1"/>
  <c r="Q13" i="5" l="1"/>
  <c r="L21" i="4"/>
  <c r="L31" i="4"/>
  <c r="L43" i="4"/>
  <c r="P43" i="4"/>
  <c r="L54" i="4"/>
  <c r="L55" i="4"/>
  <c r="P55" i="4"/>
  <c r="L76" i="4"/>
  <c r="P76" i="4"/>
  <c r="P31" i="4"/>
  <c r="P66" i="4"/>
  <c r="L66" i="4"/>
  <c r="P72" i="4"/>
  <c r="L72" i="4"/>
  <c r="L26" i="4"/>
  <c r="S47" i="4"/>
  <c r="S46" i="4" s="1"/>
  <c r="P64" i="4"/>
  <c r="L64" i="4"/>
  <c r="L60" i="4"/>
  <c r="P60" i="4"/>
  <c r="P51" i="4"/>
  <c r="L51" i="4"/>
  <c r="P21" i="4"/>
  <c r="S29" i="4"/>
  <c r="P77" i="4"/>
  <c r="L77" i="4"/>
  <c r="L63" i="4"/>
  <c r="P63" i="4"/>
  <c r="L73" i="4"/>
  <c r="P40" i="4"/>
  <c r="L40" i="4"/>
  <c r="P35" i="4"/>
  <c r="L35" i="4"/>
  <c r="P44" i="4"/>
  <c r="L44" i="4"/>
  <c r="L57" i="4"/>
  <c r="P61" i="4"/>
  <c r="L61" i="4"/>
  <c r="L36" i="4"/>
  <c r="L75" i="4"/>
  <c r="P59" i="4"/>
  <c r="L59" i="4"/>
  <c r="L71" i="4"/>
  <c r="P71" i="4"/>
  <c r="L41" i="4"/>
  <c r="L20" i="4"/>
  <c r="S32" i="4" l="1"/>
  <c r="S31" i="4" s="1"/>
  <c r="T30" i="4" s="1"/>
  <c r="M17" i="5" s="1"/>
  <c r="P17" i="5" s="1"/>
  <c r="L22" i="4"/>
  <c r="S22" i="4"/>
  <c r="S21" i="4" s="1"/>
  <c r="S20" i="4" s="1"/>
  <c r="S19" i="4" s="1"/>
  <c r="T18" i="4" s="1"/>
  <c r="M15" i="5" s="1"/>
  <c r="S41" i="4"/>
  <c r="S40" i="4" s="1"/>
  <c r="L69" i="4"/>
  <c r="P75" i="4"/>
  <c r="P26" i="4"/>
  <c r="S45" i="4"/>
  <c r="S44" i="4" s="1"/>
  <c r="S43" i="4" s="1"/>
  <c r="T42" i="4" s="1"/>
  <c r="M19" i="5" s="1"/>
  <c r="P19" i="5" s="1"/>
  <c r="L45" i="4"/>
  <c r="P29" i="4"/>
  <c r="V48" i="4"/>
  <c r="K20" i="5" s="1"/>
  <c r="L49" i="4"/>
  <c r="V42" i="4"/>
  <c r="K19" i="5" s="1"/>
  <c r="P20" i="4"/>
  <c r="L58" i="4"/>
  <c r="P58" i="4"/>
  <c r="L78" i="4"/>
  <c r="S78" i="4"/>
  <c r="S77" i="4" s="1"/>
  <c r="S76" i="4" s="1"/>
  <c r="P32" i="4"/>
  <c r="V30" i="4"/>
  <c r="K17" i="5" s="1"/>
  <c r="L28" i="4"/>
  <c r="S28" i="4"/>
  <c r="L62" i="4"/>
  <c r="P62" i="4"/>
  <c r="L74" i="4"/>
  <c r="P74" i="4"/>
  <c r="L38" i="4"/>
  <c r="P38" i="4"/>
  <c r="P37" i="4"/>
  <c r="L37" i="4"/>
  <c r="P27" i="4"/>
  <c r="V23" i="4"/>
  <c r="K16" i="5" s="1"/>
  <c r="L27" i="4"/>
  <c r="L50" i="4"/>
  <c r="P50" i="4"/>
  <c r="P73" i="4"/>
  <c r="L34" i="4"/>
  <c r="V18" i="4"/>
  <c r="P36" i="4"/>
  <c r="P57" i="4"/>
  <c r="V33" i="4"/>
  <c r="K18" i="5" s="1"/>
  <c r="L67" i="4"/>
  <c r="P67" i="4"/>
  <c r="L39" i="4"/>
  <c r="P34" i="4"/>
  <c r="L32" i="4"/>
  <c r="P52" i="4"/>
  <c r="L52" i="4"/>
  <c r="U78" i="4"/>
  <c r="U77" i="4" s="1"/>
  <c r="U76" i="4" s="1"/>
  <c r="U75" i="4" s="1"/>
  <c r="U74" i="4" s="1"/>
  <c r="U73" i="4" s="1"/>
  <c r="U72" i="4" s="1"/>
  <c r="U71" i="4" s="1"/>
  <c r="V70" i="4" s="1"/>
  <c r="K21" i="5" s="1"/>
  <c r="P47" i="4"/>
  <c r="P24" i="4"/>
  <c r="P25" i="4"/>
  <c r="L29" i="4"/>
  <c r="L24" i="4"/>
  <c r="L25" i="4"/>
  <c r="L47" i="4"/>
  <c r="P54" i="4"/>
  <c r="K15" i="5" l="1"/>
  <c r="J15" i="5" s="1"/>
  <c r="V79" i="4"/>
  <c r="S27" i="4"/>
  <c r="S26" i="4" s="1"/>
  <c r="S25" i="4" s="1"/>
  <c r="S24" i="4" s="1"/>
  <c r="T23" i="4" s="1"/>
  <c r="M16" i="5" s="1"/>
  <c r="P16" i="5" s="1"/>
  <c r="Q16" i="5" s="1"/>
  <c r="S75" i="4"/>
  <c r="S74" i="4" s="1"/>
  <c r="S73" i="4" s="1"/>
  <c r="S72" i="4" s="1"/>
  <c r="S71" i="4" s="1"/>
  <c r="T70" i="4" s="1"/>
  <c r="M21" i="5" s="1"/>
  <c r="P21" i="5" s="1"/>
  <c r="Q21" i="5" s="1"/>
  <c r="I21" i="5"/>
  <c r="S39" i="4"/>
  <c r="S38" i="4" s="1"/>
  <c r="S37" i="4" s="1"/>
  <c r="S36" i="4" s="1"/>
  <c r="S35" i="4" s="1"/>
  <c r="S34" i="4" s="1"/>
  <c r="T33" i="4" s="1"/>
  <c r="M18" i="5" s="1"/>
  <c r="J18" i="5" s="1"/>
  <c r="U18" i="5" s="1"/>
  <c r="P69" i="4"/>
  <c r="S69" i="4"/>
  <c r="S68" i="4" s="1"/>
  <c r="S67" i="4" s="1"/>
  <c r="S66" i="4" s="1"/>
  <c r="S65" i="4" s="1"/>
  <c r="S64" i="4" s="1"/>
  <c r="S63" i="4" s="1"/>
  <c r="S62" i="4" s="1"/>
  <c r="S61" i="4" s="1"/>
  <c r="S60" i="4" s="1"/>
  <c r="S59" i="4" s="1"/>
  <c r="S58" i="4" s="1"/>
  <c r="S57" i="4" s="1"/>
  <c r="S56" i="4" s="1"/>
  <c r="S55" i="4" s="1"/>
  <c r="S54" i="4" s="1"/>
  <c r="S53" i="4" s="1"/>
  <c r="S52" i="4" s="1"/>
  <c r="S51" i="4" s="1"/>
  <c r="S50" i="4" s="1"/>
  <c r="S49" i="4" s="1"/>
  <c r="T48" i="4" s="1"/>
  <c r="M20" i="5" s="1"/>
  <c r="P20" i="5" s="1"/>
  <c r="Q20" i="5" s="1"/>
  <c r="P45" i="4"/>
  <c r="I16" i="5"/>
  <c r="I20" i="5"/>
  <c r="J19" i="5"/>
  <c r="U19" i="5" s="1"/>
  <c r="I19" i="5"/>
  <c r="I17" i="5"/>
  <c r="J17" i="5"/>
  <c r="U17" i="5" s="1"/>
  <c r="I18" i="5"/>
  <c r="P49" i="4"/>
  <c r="P39" i="4"/>
  <c r="P22" i="4"/>
  <c r="P41" i="4"/>
  <c r="N563" i="4"/>
  <c r="L563" i="4" s="1"/>
  <c r="P28" i="4"/>
  <c r="Q19" i="5"/>
  <c r="P78" i="4"/>
  <c r="Q17" i="5"/>
  <c r="J16" i="5" l="1"/>
  <c r="U16" i="5" s="1"/>
  <c r="P18" i="5"/>
  <c r="Q18" i="5" s="1"/>
  <c r="J21" i="5"/>
  <c r="U21" i="5" s="1"/>
  <c r="J20" i="5"/>
  <c r="U20" i="5" s="1"/>
  <c r="S40" i="5"/>
  <c r="I15" i="5"/>
  <c r="U15" i="5"/>
  <c r="P15" i="5"/>
  <c r="R15" i="5" l="1"/>
  <c r="S16" i="5" s="1"/>
  <c r="R16" i="5" s="1"/>
  <c r="Q15" i="5"/>
  <c r="S17" i="5" l="1"/>
  <c r="R17" i="5" s="1"/>
  <c r="S18" i="5" l="1"/>
  <c r="R18" i="5" s="1"/>
  <c r="S19" i="5" s="1"/>
  <c r="R19" i="5" s="1"/>
  <c r="S20" i="5" l="1"/>
  <c r="R20" i="5" s="1"/>
  <c r="S21" i="5" s="1"/>
  <c r="R21" i="5" s="1"/>
  <c r="M153" i="4" l="1"/>
  <c r="O84" i="4"/>
  <c r="P15" i="4"/>
  <c r="K15" i="4"/>
  <c r="P84" i="4" l="1"/>
  <c r="K84" i="4"/>
  <c r="M222" i="4"/>
  <c r="O153" i="4"/>
  <c r="K153" i="4" l="1"/>
  <c r="P153" i="4"/>
  <c r="M291" i="4"/>
  <c r="O222" i="4"/>
  <c r="K222" i="4" l="1"/>
  <c r="P222" i="4"/>
  <c r="O291" i="4"/>
  <c r="M360" i="4"/>
  <c r="P291" i="4" l="1"/>
  <c r="M429" i="4"/>
  <c r="O360" i="4"/>
  <c r="K291" i="4"/>
  <c r="K360" i="4" l="1"/>
  <c r="P360" i="4"/>
  <c r="O429" i="4"/>
  <c r="M498" i="4"/>
  <c r="O498" i="4" s="1"/>
  <c r="P429" i="4" l="1"/>
  <c r="K498" i="4"/>
  <c r="P498" i="4"/>
  <c r="K429" i="4"/>
  <c r="K18" i="4"/>
  <c r="O87" i="4"/>
  <c r="P87" i="4" l="1"/>
  <c r="M156" i="4"/>
  <c r="O156" i="4" s="1"/>
  <c r="K87" i="4"/>
  <c r="P18" i="4"/>
  <c r="K156" i="4" l="1"/>
  <c r="P156" i="4"/>
  <c r="M225" i="4"/>
  <c r="O225" i="4" s="1"/>
  <c r="P225" i="4" l="1"/>
  <c r="M294" i="4"/>
  <c r="M363" i="4" s="1"/>
  <c r="K225" i="4"/>
  <c r="O294" i="4" l="1"/>
  <c r="M432" i="4"/>
  <c r="O363" i="4"/>
  <c r="P363" i="4" l="1"/>
  <c r="K294" i="4"/>
  <c r="P294" i="4"/>
  <c r="K363" i="4"/>
  <c r="M501" i="4"/>
  <c r="O501" i="4" s="1"/>
  <c r="O432" i="4"/>
  <c r="K432" i="4" l="1"/>
  <c r="P432" i="4"/>
  <c r="K501" i="4"/>
  <c r="P501" i="4"/>
  <c r="O92" i="4"/>
  <c r="K23" i="4"/>
  <c r="P92" i="4" l="1"/>
  <c r="M161" i="4"/>
  <c r="O161" i="4" s="1"/>
  <c r="K92" i="4"/>
  <c r="M230" i="4"/>
  <c r="P23" i="4"/>
  <c r="P161" i="4" l="1"/>
  <c r="K161" i="4"/>
  <c r="O230" i="4"/>
  <c r="M299" i="4"/>
  <c r="P230" i="4" l="1"/>
  <c r="O299" i="4"/>
  <c r="M368" i="4"/>
  <c r="K230" i="4"/>
  <c r="K299" i="4" l="1"/>
  <c r="P299" i="4"/>
  <c r="O368" i="4"/>
  <c r="M437" i="4"/>
  <c r="P368" i="4" l="1"/>
  <c r="O437" i="4"/>
  <c r="M506" i="4"/>
  <c r="O506" i="4" s="1"/>
  <c r="K368" i="4"/>
  <c r="P30" i="4"/>
  <c r="O99" i="4"/>
  <c r="K506" i="4" l="1"/>
  <c r="P506" i="4"/>
  <c r="K437" i="4"/>
  <c r="P437" i="4"/>
  <c r="P99" i="4"/>
  <c r="K99" i="4"/>
  <c r="K30" i="4"/>
  <c r="M168" i="4"/>
  <c r="O168" i="4" l="1"/>
  <c r="M237" i="4"/>
  <c r="P168" i="4" l="1"/>
  <c r="O237" i="4"/>
  <c r="M306" i="4"/>
  <c r="K168" i="4"/>
  <c r="K237" i="4" l="1"/>
  <c r="P237" i="4"/>
  <c r="M375" i="4"/>
  <c r="O306" i="4"/>
  <c r="K306" i="4" l="1"/>
  <c r="P306" i="4"/>
  <c r="O375" i="4"/>
  <c r="M444" i="4"/>
  <c r="P375" i="4" l="1"/>
  <c r="O444" i="4"/>
  <c r="M513" i="4"/>
  <c r="O513" i="4" s="1"/>
  <c r="K375" i="4"/>
  <c r="M171" i="4"/>
  <c r="K513" i="4" l="1"/>
  <c r="P513" i="4"/>
  <c r="K444" i="4"/>
  <c r="P444" i="4"/>
  <c r="M240" i="4"/>
  <c r="O171" i="4"/>
  <c r="P171" i="4" s="1"/>
  <c r="P33" i="4"/>
  <c r="O102" i="4"/>
  <c r="K33" i="4"/>
  <c r="P102" i="4" l="1"/>
  <c r="K171" i="4"/>
  <c r="K102" i="4"/>
  <c r="M309" i="4"/>
  <c r="O240" i="4"/>
  <c r="K240" i="4" l="1"/>
  <c r="P240" i="4"/>
  <c r="M378" i="4"/>
  <c r="O309" i="4"/>
  <c r="K309" i="4" l="1"/>
  <c r="P309" i="4"/>
  <c r="M447" i="4"/>
  <c r="O378" i="4"/>
  <c r="P378" i="4" s="1"/>
  <c r="K378" i="4" l="1"/>
  <c r="M516" i="4"/>
  <c r="O516" i="4" s="1"/>
  <c r="O447" i="4"/>
  <c r="K447" i="4" l="1"/>
  <c r="P447" i="4"/>
  <c r="K516" i="4"/>
  <c r="P516" i="4"/>
  <c r="O111" i="4"/>
  <c r="P111" i="4" l="1"/>
  <c r="K111" i="4"/>
  <c r="M180" i="4"/>
  <c r="K42" i="4"/>
  <c r="P42" i="4"/>
  <c r="M249" i="4" l="1"/>
  <c r="O180" i="4"/>
  <c r="P180" i="4" s="1"/>
  <c r="K180" i="4" l="1"/>
  <c r="M318" i="4"/>
  <c r="O249" i="4"/>
  <c r="K249" i="4" l="1"/>
  <c r="P249" i="4"/>
  <c r="O318" i="4"/>
  <c r="M387" i="4"/>
  <c r="K318" i="4" l="1"/>
  <c r="P318" i="4"/>
  <c r="M456" i="4"/>
  <c r="O387" i="4"/>
  <c r="P387" i="4" s="1"/>
  <c r="K387" i="4" l="1"/>
  <c r="M525" i="4"/>
  <c r="O525" i="4" s="1"/>
  <c r="O456" i="4"/>
  <c r="K525" i="4" l="1"/>
  <c r="P525" i="4"/>
  <c r="K456" i="4"/>
  <c r="P456" i="4"/>
  <c r="P48" i="4"/>
  <c r="M186" i="4"/>
  <c r="O186" i="4" l="1"/>
  <c r="P186" i="4" s="1"/>
  <c r="M255" i="4"/>
  <c r="K48" i="4"/>
  <c r="O117" i="4"/>
  <c r="P117" i="4" l="1"/>
  <c r="K186" i="4"/>
  <c r="K117" i="4"/>
  <c r="O255" i="4"/>
  <c r="M324" i="4"/>
  <c r="K255" i="4" l="1"/>
  <c r="P255" i="4"/>
  <c r="M393" i="4"/>
  <c r="O324" i="4"/>
  <c r="K324" i="4" l="1"/>
  <c r="P324" i="4"/>
  <c r="O393" i="4"/>
  <c r="P393" i="4" s="1"/>
  <c r="M462" i="4"/>
  <c r="K393" i="4" l="1"/>
  <c r="O462" i="4"/>
  <c r="M531" i="4"/>
  <c r="O531" i="4" s="1"/>
  <c r="K462" i="4" l="1"/>
  <c r="P462" i="4"/>
  <c r="K531" i="4"/>
  <c r="P531" i="4"/>
  <c r="M208" i="4"/>
  <c r="M277" i="4" l="1"/>
  <c r="O208" i="4"/>
  <c r="O139" i="4"/>
  <c r="O148" i="4" s="1"/>
  <c r="P70" i="4"/>
  <c r="P79" i="4" s="1"/>
  <c r="P563" i="4" s="1"/>
  <c r="K70" i="4"/>
  <c r="S567" i="4" s="1"/>
  <c r="A563" i="4" s="1"/>
  <c r="K139" i="4" l="1"/>
  <c r="P208" i="4"/>
  <c r="P217" i="4" s="1"/>
  <c r="O217" i="4"/>
  <c r="P139" i="4"/>
  <c r="P148" i="4" s="1"/>
  <c r="K208" i="4"/>
  <c r="O277" i="4"/>
  <c r="M346" i="4"/>
  <c r="K277" i="4" l="1"/>
  <c r="P277" i="4"/>
  <c r="P286" i="4" s="1"/>
  <c r="O286" i="4"/>
  <c r="C286" i="4" s="1"/>
  <c r="O346" i="4"/>
  <c r="M415" i="4"/>
  <c r="K346" i="4" l="1"/>
  <c r="P346" i="4"/>
  <c r="P355" i="4" s="1"/>
  <c r="O355" i="4"/>
  <c r="C355" i="4" s="1"/>
  <c r="M484" i="4"/>
  <c r="O415" i="4"/>
  <c r="K415" i="4" l="1"/>
  <c r="P415" i="4"/>
  <c r="P424" i="4" s="1"/>
  <c r="O424" i="4"/>
  <c r="C424" i="4" s="1"/>
  <c r="M553" i="4"/>
  <c r="O553" i="4" s="1"/>
  <c r="O484" i="4"/>
  <c r="K553" i="4" l="1"/>
  <c r="P553" i="4"/>
  <c r="P562" i="4" s="1"/>
  <c r="O562" i="4"/>
  <c r="C24" i="5"/>
  <c r="C32" i="5"/>
  <c r="B23" i="5"/>
  <c r="B31" i="5"/>
  <c r="C23" i="5"/>
  <c r="C31" i="5"/>
  <c r="B22" i="5"/>
  <c r="B30" i="5"/>
  <c r="C26" i="5"/>
  <c r="C34" i="5"/>
  <c r="B25" i="5"/>
  <c r="B33" i="5"/>
  <c r="C25" i="5"/>
  <c r="C33" i="5"/>
  <c r="B24" i="5"/>
  <c r="C28" i="5"/>
  <c r="C36" i="5"/>
  <c r="B27" i="5"/>
  <c r="B35" i="5"/>
  <c r="C27" i="5"/>
  <c r="C35" i="5"/>
  <c r="B26" i="5"/>
  <c r="C22" i="5"/>
  <c r="C30" i="5"/>
  <c r="B36" i="5"/>
  <c r="B29" i="5"/>
  <c r="B32" i="5"/>
  <c r="C29" i="5"/>
  <c r="B34" i="5"/>
  <c r="B28" i="5"/>
  <c r="P484" i="4"/>
  <c r="P493" i="4" s="1"/>
  <c r="O493" i="4"/>
  <c r="K493" i="4" s="1"/>
  <c r="K484" i="4"/>
  <c r="O563" i="4"/>
  <c r="R35" i="5" l="1"/>
  <c r="K35" i="5"/>
  <c r="U35" i="5"/>
  <c r="M35" i="5"/>
  <c r="P35" i="5" s="1"/>
  <c r="S35" i="5"/>
  <c r="S36" i="5"/>
  <c r="R36" i="5"/>
  <c r="U36" i="5"/>
  <c r="M36" i="5"/>
  <c r="P36" i="5" s="1"/>
  <c r="K36" i="5"/>
  <c r="R25" i="5"/>
  <c r="M25" i="5"/>
  <c r="P25" i="5" s="1"/>
  <c r="S25" i="5"/>
  <c r="K25" i="5"/>
  <c r="U25" i="5"/>
  <c r="U26" i="5"/>
  <c r="K26" i="5"/>
  <c r="S26" i="5"/>
  <c r="R26" i="5"/>
  <c r="M26" i="5"/>
  <c r="P26" i="5" s="1"/>
  <c r="R23" i="5"/>
  <c r="M23" i="5"/>
  <c r="P23" i="5" s="1"/>
  <c r="S23" i="5"/>
  <c r="U23" i="5"/>
  <c r="K23" i="5"/>
  <c r="S24" i="5"/>
  <c r="U24" i="5"/>
  <c r="K24" i="5"/>
  <c r="M24" i="5"/>
  <c r="P24" i="5" s="1"/>
  <c r="R24" i="5"/>
  <c r="K29" i="5"/>
  <c r="R29" i="5"/>
  <c r="M29" i="5"/>
  <c r="P29" i="5" s="1"/>
  <c r="U29" i="5"/>
  <c r="S29" i="5"/>
  <c r="U30" i="5"/>
  <c r="S30" i="5"/>
  <c r="R30" i="5"/>
  <c r="M30" i="5"/>
  <c r="P30" i="5" s="1"/>
  <c r="K30" i="5"/>
  <c r="M27" i="5"/>
  <c r="P27" i="5" s="1"/>
  <c r="S27" i="5"/>
  <c r="K27" i="5"/>
  <c r="R27" i="5"/>
  <c r="U27" i="5"/>
  <c r="K28" i="5"/>
  <c r="S28" i="5"/>
  <c r="R28" i="5"/>
  <c r="U28" i="5"/>
  <c r="M28" i="5"/>
  <c r="P28" i="5" s="1"/>
  <c r="U22" i="5"/>
  <c r="S22" i="5"/>
  <c r="K22" i="5"/>
  <c r="M22" i="5"/>
  <c r="R22" i="5"/>
  <c r="M33" i="5"/>
  <c r="P33" i="5" s="1"/>
  <c r="K33" i="5"/>
  <c r="U33" i="5"/>
  <c r="R33" i="5"/>
  <c r="S33" i="5"/>
  <c r="U34" i="5"/>
  <c r="S34" i="5"/>
  <c r="K34" i="5"/>
  <c r="R34" i="5"/>
  <c r="M34" i="5"/>
  <c r="P34" i="5" s="1"/>
  <c r="K31" i="5"/>
  <c r="M31" i="5"/>
  <c r="P31" i="5" s="1"/>
  <c r="R31" i="5"/>
  <c r="S31" i="5"/>
  <c r="U31" i="5"/>
  <c r="R32" i="5"/>
  <c r="U32" i="5"/>
  <c r="M32" i="5"/>
  <c r="P32" i="5" s="1"/>
  <c r="K32" i="5"/>
  <c r="S32" i="5"/>
  <c r="J30" i="5" l="1"/>
  <c r="Q30" i="5"/>
  <c r="I30" i="5"/>
  <c r="I24" i="5"/>
  <c r="Q24" i="5"/>
  <c r="J24" i="5"/>
  <c r="J34" i="5"/>
  <c r="Q34" i="5"/>
  <c r="I34" i="5"/>
  <c r="J27" i="5"/>
  <c r="I27" i="5"/>
  <c r="Q27" i="5"/>
  <c r="I29" i="5"/>
  <c r="Q29" i="5"/>
  <c r="J29" i="5"/>
  <c r="I32" i="5"/>
  <c r="Q32" i="5"/>
  <c r="J32" i="5"/>
  <c r="J31" i="5"/>
  <c r="Q31" i="5"/>
  <c r="I31" i="5"/>
  <c r="P22" i="5"/>
  <c r="P40" i="5" s="1"/>
  <c r="M37" i="5"/>
  <c r="Q28" i="5"/>
  <c r="J28" i="5"/>
  <c r="I28" i="5"/>
  <c r="I25" i="5"/>
  <c r="J25" i="5"/>
  <c r="Q25" i="5"/>
  <c r="J36" i="5"/>
  <c r="I36" i="5"/>
  <c r="Q36" i="5"/>
  <c r="I35" i="5"/>
  <c r="Q35" i="5"/>
  <c r="J35" i="5"/>
  <c r="I33" i="5"/>
  <c r="J33" i="5"/>
  <c r="Q33" i="5"/>
  <c r="I22" i="5"/>
  <c r="J22" i="5"/>
  <c r="Q22" i="5"/>
  <c r="R40" i="5"/>
  <c r="J23" i="5"/>
  <c r="Q23" i="5"/>
  <c r="I23" i="5"/>
  <c r="I26" i="5"/>
  <c r="Q26" i="5"/>
  <c r="J26" i="5"/>
  <c r="I37" i="5" l="1"/>
  <c r="O37" i="5" s="1"/>
  <c r="M39" i="5"/>
  <c r="O565" i="4"/>
  <c r="O7" i="4" s="1"/>
  <c r="M38" i="5"/>
  <c r="T40" i="5"/>
  <c r="M40" i="5"/>
  <c r="O567" i="4" l="1"/>
  <c r="O8" i="4"/>
  <c r="H563" i="4"/>
  <c r="I39" i="5"/>
  <c r="I40" i="5"/>
  <c r="I38" i="5"/>
  <c r="I42" i="5" l="1"/>
  <c r="O5" i="4"/>
  <c r="O6" i="4" s="1"/>
</calcChain>
</file>

<file path=xl/sharedStrings.xml><?xml version="1.0" encoding="utf-8"?>
<sst xmlns="http://schemas.openxmlformats.org/spreadsheetml/2006/main" count="1905" uniqueCount="306">
  <si>
    <t xml:space="preserve">Para a emissão da presente medição, foram analisadas as especificações técnicas dos projetos, dos procedimentos licitatórios e dos serviços realizados </t>
  </si>
  <si>
    <t>de acordo com as normas técnicas da ABNT.</t>
  </si>
  <si>
    <r>
      <t xml:space="preserve">ACUMULADO ATÉ A MEDIÇÃO </t>
    </r>
    <r>
      <rPr>
        <b/>
        <sz val="10"/>
        <rFont val="Arial"/>
        <family val="2"/>
      </rPr>
      <t>ANTERIOR</t>
    </r>
  </si>
  <si>
    <r>
      <t xml:space="preserve">PARCIAL </t>
    </r>
    <r>
      <rPr>
        <b/>
        <sz val="10"/>
        <rFont val="Arial"/>
        <family val="2"/>
      </rPr>
      <t>DESTA</t>
    </r>
    <r>
      <rPr>
        <sz val="10"/>
        <rFont val="Arial"/>
        <family val="2"/>
      </rPr>
      <t xml:space="preserve"> MEDIÇÃO</t>
    </r>
  </si>
  <si>
    <t>(R$)</t>
  </si>
  <si>
    <t>(%)</t>
  </si>
  <si>
    <r>
      <t xml:space="preserve">ATÉ </t>
    </r>
    <r>
      <rPr>
        <b/>
        <sz val="10"/>
        <rFont val="Arial"/>
        <family val="2"/>
      </rPr>
      <t>ESTA</t>
    </r>
  </si>
  <si>
    <t>ORDEM DE SERVIÇO N.º :</t>
  </si>
  <si>
    <t>DATA :</t>
  </si>
  <si>
    <t>SINALIZAÇÃO DE TRÂNSITO</t>
  </si>
  <si>
    <t>m</t>
  </si>
  <si>
    <t>ORDEM DE SERVIÇO:</t>
  </si>
  <si>
    <t>DATA:</t>
  </si>
  <si>
    <t>x</t>
  </si>
  <si>
    <t>ACUMULADO</t>
  </si>
  <si>
    <t>Acumulado</t>
  </si>
  <si>
    <t>Med. Anterior</t>
  </si>
  <si>
    <t>CÓDIGO</t>
  </si>
  <si>
    <t>SERVIÇOS PRELIMINARES</t>
  </si>
  <si>
    <t>Parcial</t>
  </si>
  <si>
    <t>Desta</t>
  </si>
  <si>
    <t>Medição</t>
  </si>
  <si>
    <t>VALORES ACUMULADOS</t>
  </si>
  <si>
    <t>Contratado</t>
  </si>
  <si>
    <t>VALOR</t>
  </si>
  <si>
    <t>CÓD.</t>
  </si>
  <si>
    <t>REVESTIMENTO</t>
  </si>
  <si>
    <t>VALOR TOTAL CONTRATADO</t>
  </si>
  <si>
    <r>
      <t>MEDIÇÃO Nº</t>
    </r>
    <r>
      <rPr>
        <b/>
        <sz val="10"/>
        <rFont val="Arial"/>
        <family val="2"/>
      </rPr>
      <t>:</t>
    </r>
  </si>
  <si>
    <t>MUNICÍPIO:</t>
  </si>
  <si>
    <t>SUBPROJETO:</t>
  </si>
  <si>
    <t>arredondar</t>
  </si>
  <si>
    <t>Coef.Infl.</t>
  </si>
  <si>
    <t>MEDIÇÃO   DOS   SERVIÇOS</t>
  </si>
  <si>
    <t>ORÇAMENTO</t>
  </si>
  <si>
    <t>valores</t>
  </si>
  <si>
    <t>CONTROLE</t>
  </si>
  <si>
    <t>cima
baixo</t>
  </si>
  <si>
    <t xml:space="preserve">Nº 
</t>
  </si>
  <si>
    <t>DISCRIMINAÇÃO  DO  SERVIÇOS</t>
  </si>
  <si>
    <t>Unid</t>
  </si>
  <si>
    <t>Quantid.
Licitada</t>
  </si>
  <si>
    <t>%   Exe-   
cutada</t>
  </si>
  <si>
    <t>Coef. De
Influên.</t>
  </si>
  <si>
    <t>%
Total</t>
  </si>
  <si>
    <t>Custo
Unitário</t>
  </si>
  <si>
    <t>Valor
Medido</t>
  </si>
  <si>
    <t>Total
Contrato</t>
  </si>
  <si>
    <t>Saldo
Contrato</t>
  </si>
  <si>
    <t>Ítem - Medição
Acumulada</t>
  </si>
  <si>
    <t>Sub - Totais
Medição</t>
  </si>
  <si>
    <t>Ítem-Contrato
Acumulado</t>
  </si>
  <si>
    <t>Sub - Totais
Contratuais</t>
  </si>
  <si>
    <t>Quantid.
Executada</t>
  </si>
  <si>
    <t>%
Executada</t>
  </si>
  <si>
    <t xml:space="preserve"> % PREVISTO :</t>
  </si>
  <si>
    <t>% EXECUTADO :</t>
  </si>
  <si>
    <t>SOMAS</t>
  </si>
  <si>
    <t xml:space="preserve">    OBSERVAÇÕES :</t>
  </si>
  <si>
    <t>Valor Total do Contrato:</t>
  </si>
  <si>
    <t>Medição Acumulada:</t>
  </si>
  <si>
    <t>Total Anterior:</t>
  </si>
  <si>
    <t>Coef</t>
  </si>
  <si>
    <t>Valor Desta Medição:</t>
  </si>
  <si>
    <t>Total</t>
  </si>
  <si>
    <t>RESPONSÁVEIS PELAS INFORMAÇÕES ( Assinaturas/ Carimbos ):</t>
  </si>
  <si>
    <t>MUNICÍPIO</t>
  </si>
  <si>
    <t>:</t>
  </si>
  <si>
    <t>EMPRESA VENCEDORA</t>
  </si>
  <si>
    <t>CONTRATO EMPREITADA Nº</t>
  </si>
  <si>
    <t>PARA</t>
  </si>
  <si>
    <t>Crítica</t>
  </si>
  <si>
    <t xml:space="preserve">PREVISTO </t>
  </si>
  <si>
    <t>%</t>
  </si>
  <si>
    <t>TOTAL (R$ )</t>
  </si>
  <si>
    <t>PAGAR</t>
  </si>
  <si>
    <t>Cronograma</t>
  </si>
  <si>
    <t>ÍTEM</t>
  </si>
  <si>
    <t>CRONOGRAMA</t>
  </si>
  <si>
    <t>% MÊS</t>
  </si>
  <si>
    <t>(R$ )MÊS</t>
  </si>
  <si>
    <t>MEDIDA</t>
  </si>
  <si>
    <t>CONTRATO</t>
  </si>
  <si>
    <t>MEDIÇÃO</t>
  </si>
  <si>
    <t>DIGITE : OK</t>
  </si>
  <si>
    <t>"adiantado"</t>
  </si>
  <si>
    <t>TOTAL CRONOGRAMA</t>
  </si>
  <si>
    <t>TOTAL MEDIÇÃO</t>
  </si>
  <si>
    <t>Medido</t>
  </si>
  <si>
    <t>Pagar</t>
  </si>
  <si>
    <t>PLANILHA DE MEDIÇÃO DOS SERVIÇOS</t>
  </si>
  <si>
    <t>ok</t>
  </si>
  <si>
    <t>ton</t>
  </si>
  <si>
    <t>Importa a presente medição no valor total de R$</t>
  </si>
  <si>
    <r>
      <t xml:space="preserve">DATA DA MEDIÇÃO </t>
    </r>
    <r>
      <rPr>
        <b/>
        <sz val="10"/>
        <rFont val="Arial"/>
        <family val="2"/>
      </rPr>
      <t>:</t>
    </r>
  </si>
  <si>
    <r>
      <t xml:space="preserve">PROJETO </t>
    </r>
    <r>
      <rPr>
        <b/>
        <sz val="10"/>
        <rFont val="Arial"/>
        <family val="2"/>
      </rPr>
      <t>:</t>
    </r>
  </si>
  <si>
    <r>
      <t xml:space="preserve">C.P.M.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</si>
  <si>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r>
      <t xml:space="preserve">F. Perdido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</si>
  <si>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r>
      <t xml:space="preserve">F.D.U. 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</si>
  <si>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t>1</t>
  </si>
  <si>
    <t>2</t>
  </si>
  <si>
    <t>3</t>
  </si>
  <si>
    <t>4</t>
  </si>
  <si>
    <t>5</t>
  </si>
  <si>
    <t>Ensaio de Controle do Grau de Compactação da Mistura Asfáltica</t>
  </si>
  <si>
    <t>Ensaio de Densidade do Material Betuminoso</t>
  </si>
  <si>
    <t>un</t>
  </si>
  <si>
    <t>m3</t>
  </si>
  <si>
    <t>m2</t>
  </si>
  <si>
    <t>gb</t>
  </si>
  <si>
    <t>Ensaio de Percentagem de Betume - Misturas Betuminosas</t>
  </si>
  <si>
    <t>EMPREITERA:</t>
  </si>
  <si>
    <t xml:space="preserve">PAVIMENTAÇÃO DE VIAS URBANAS </t>
  </si>
  <si>
    <t>6</t>
  </si>
  <si>
    <t>7</t>
  </si>
  <si>
    <t>TERRAPLENAGEM</t>
  </si>
  <si>
    <t>BASE / SUB-BASE</t>
  </si>
  <si>
    <t>Regularização compac.subleito 100% PN</t>
  </si>
  <si>
    <t>Brita 4A</t>
  </si>
  <si>
    <t>Brita Graduada</t>
  </si>
  <si>
    <t>MEIO-FIO E SARJETA</t>
  </si>
  <si>
    <t>Meio-Fio com Sarjeta DER - Tipo 2 - (0,042 m3) - Pré-Moldado</t>
  </si>
  <si>
    <t>Meio-Fio com Sarjeta DER - Tipo 7 - (0,031 m3) - Pré-Moldado</t>
  </si>
  <si>
    <t>Plantio de Grama em placas</t>
  </si>
  <si>
    <t xml:space="preserve">Faixa de Sinalização Horizontal c/tinta resina acrílica base solvente- (0,034 m2/m2) </t>
  </si>
  <si>
    <t>Placa sinalização refletiva-círculo (0,1964 m2/ud) + suporte METÁLICO</t>
  </si>
  <si>
    <t>Placa sinalização refletiva-octógono (0,2160 m2/ud) + suporte METÁLICO</t>
  </si>
  <si>
    <t>DRENAGEM</t>
  </si>
  <si>
    <t>Escavação de Bueiros em 1ª Categoria</t>
  </si>
  <si>
    <t>Reaterro e Apiloamento Mecânico</t>
  </si>
  <si>
    <t>Boca (Ala) de BSTC ø 0,60 m</t>
  </si>
  <si>
    <t>Corpo de BSTC ø 0,40 sem Berço e sem Armação</t>
  </si>
  <si>
    <t>Corpo de BSTC ø 0,60 sem Berço e sem Armação</t>
  </si>
  <si>
    <t>Corpo de BSTC ø 0,40 Sem Berço c/ Armação Símples CA-1</t>
  </si>
  <si>
    <t>Corpo de BSTC ø 0,60 Sem Berço c/ Armação Símples CA-1</t>
  </si>
  <si>
    <t>B.L. Símples pré-moldado H até 1,20 m</t>
  </si>
  <si>
    <t>C.L. pré-moldado Tubo até 0,40</t>
  </si>
  <si>
    <t>C.L. pré-moldado Tubo até 0,60</t>
  </si>
  <si>
    <t>P.V. Pré-moldado H até 0,80 m Tubo até 0,40 + chaminé 1,00 m</t>
  </si>
  <si>
    <t>P.V. Pré-moldado H até 1,00 m Tubo até 0,60 + chaminé 1,00 m</t>
  </si>
  <si>
    <t>Dissipador de Energia c/Pedra de Mão tubo ø 0, 60</t>
  </si>
  <si>
    <t xml:space="preserve">Ensaio de Massa Específica - In Situ - Método Frasco de Areia (Grau de Compactação) - Reforço do Subleito </t>
  </si>
  <si>
    <t>Ensaio de Massa Específica - In Situ - Método Frasco de Areia (Grau de Compactação) - Sub-base e Base</t>
  </si>
  <si>
    <t>Ensaio de Granulometria do Agregado</t>
  </si>
  <si>
    <t xml:space="preserve">     </t>
  </si>
  <si>
    <t>MANDIRITUBA</t>
  </si>
  <si>
    <t>8.1</t>
  </si>
  <si>
    <t>5.1</t>
  </si>
  <si>
    <t>7.1</t>
  </si>
  <si>
    <t>Compactação de Aterros 95% P.N.</t>
  </si>
  <si>
    <t>Refôrço do Subleito c/ mat. de 2ª Cat (saibro-moledo-cascalho)</t>
  </si>
  <si>
    <t>Imprimação com Emulsão EAI - exclusive emulsão</t>
  </si>
  <si>
    <t>Fornecimento de emulsão EAI - imprimação</t>
  </si>
  <si>
    <t>Pintura de ligação com RR-1C - exclusive emulsão</t>
  </si>
  <si>
    <t>Fornecimento de emulsão RR-1C - pintura de ligação</t>
  </si>
  <si>
    <t>Fornecimento de CAP - CBUQ (Quantidade menor que 10000 toneladas)</t>
  </si>
  <si>
    <t>SERVIÇOS DE URBANIZAÇÃO</t>
  </si>
  <si>
    <t>Placa sinalização refletiva-retangular dupla (duas de-0,20x060) em L (0,2400 m2/ud) + suporte METÁLICO</t>
  </si>
  <si>
    <t>Boca (Ala) de BSTC ø 0,40 m</t>
  </si>
  <si>
    <t>B.L. Dupla Pré-moldado H até 1,20 m</t>
  </si>
  <si>
    <t>Dissipador de Energia c/Pedra de Mão tubo ø 0, 40</t>
  </si>
  <si>
    <t>Reaterro e apiloamento mecânico com saibro compactado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</si>
  <si>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</si>
  <si>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</si>
  <si>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</si>
  <si>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Prefeito de Mandirituba                                                 Luis Antonio Biscaia</t>
  </si>
  <si>
    <r>
      <t>ATESTO</t>
    </r>
    <r>
      <rPr>
        <sz val="10"/>
        <rFont val="Arial"/>
        <family val="2"/>
      </rPr>
      <t xml:space="preserve"> - para os devidos fins, que foram recebidos os bens e/ou serviços do presente documento, referente ao objeto da licitação nº 001/2020,</t>
    </r>
  </si>
  <si>
    <t xml:space="preserve"> e pelo Prefeito Municipal ou seu/sua representante legal.</t>
  </si>
  <si>
    <t>Prefeitura Municipal de Mandirituba                                                                                                                                                                                                                                   Engº Carlos Eduardo de Andrade                                                                  CREA-PR 178.633/D</t>
  </si>
  <si>
    <t xml:space="preserve"> que vai assinado por mim Engenheiro Fiscal da Obra; pelo engenheiro fiscal da empresa executora</t>
  </si>
  <si>
    <t>PROGRESSO ENGENHARIA K M  LTDA</t>
  </si>
  <si>
    <t>1.1</t>
  </si>
  <si>
    <t>2.1</t>
  </si>
  <si>
    <t>2.2</t>
  </si>
  <si>
    <t>Placa de obra tipo banner 4,00 x 2,00m, em quadro de metalon 20 x 20mm e lona 360g, com impressão digital, fixada em estrutura de madeira</t>
  </si>
  <si>
    <t>Escavação e carga mat. 2a cat./sem transporte</t>
  </si>
  <si>
    <t>3.1</t>
  </si>
  <si>
    <t>3.2</t>
  </si>
  <si>
    <t>3.3</t>
  </si>
  <si>
    <t>3.4</t>
  </si>
  <si>
    <t>CBUQ - CAPA Traço 2 (Quantidade menor que 10000 toneladas)</t>
  </si>
  <si>
    <t>4.1</t>
  </si>
  <si>
    <t>4.2</t>
  </si>
  <si>
    <t>4.3</t>
  </si>
  <si>
    <t>4.4</t>
  </si>
  <si>
    <t>4.5</t>
  </si>
  <si>
    <t>4.6</t>
  </si>
  <si>
    <t>5.2</t>
  </si>
  <si>
    <t>6.1</t>
  </si>
  <si>
    <t>Regularização e Compactação p/ assentamento de calçadas/lajotas/blocos</t>
  </si>
  <si>
    <t>6.2</t>
  </si>
  <si>
    <t>Brita Graduada - Passeio + acessos</t>
  </si>
  <si>
    <t>6.3</t>
  </si>
  <si>
    <t>6.4</t>
  </si>
  <si>
    <t>Fornecimento e assentamento de piso tátil de concreto, alerta ou direcional, medidno 40x40x2,5cm, considerando lona plástica, base de lastro de concreto 5cm (acessos e malha 10x010</t>
  </si>
  <si>
    <t>6.5</t>
  </si>
  <si>
    <t>Passeio (calçada) com concreto moldado in loco, usinado, acabamento convencional, espessura 8cm, armado, com lona plástica e cura química</t>
  </si>
  <si>
    <t>Passeio (calçada) com concreto moldado in loco, usinado, acabamento convencional, espessura 5cm, não armado, com lona plástica e cura química</t>
  </si>
  <si>
    <t>6.6</t>
  </si>
  <si>
    <t>Execução de juntas de contração para pavimentos de concreto. AF_11/2017</t>
  </si>
  <si>
    <t>6.7</t>
  </si>
  <si>
    <t>6.8</t>
  </si>
  <si>
    <t>Rampa para PNE com Piso Tátil (NBR 9050) - Modelo 02 - 5,94 m2</t>
  </si>
  <si>
    <t>7.2</t>
  </si>
  <si>
    <t>7.3</t>
  </si>
  <si>
    <t>7.4</t>
  </si>
  <si>
    <t>7.5</t>
  </si>
  <si>
    <t>Placa sinalização refletiva-losango (0,2025 m2/ud) + suporte METÁLICO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</si>
  <si>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</si>
  <si>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</si>
  <si>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</si>
  <si>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</si>
  <si>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</si>
  <si>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</si>
  <si>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</si>
  <si>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</si>
  <si>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</si>
  <si>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</si>
  <si>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</si>
  <si>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</si>
  <si>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</si>
  <si>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</si>
  <si>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</si>
  <si>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</si>
  <si>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</si>
  <si>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</si>
  <si>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9.1</t>
  </si>
  <si>
    <t>9.3</t>
  </si>
  <si>
    <t>9.4</t>
  </si>
  <si>
    <t>9.5</t>
  </si>
  <si>
    <t>9.6</t>
  </si>
  <si>
    <t>9.7</t>
  </si>
  <si>
    <t>9.8</t>
  </si>
  <si>
    <t>9.9</t>
  </si>
  <si>
    <t>Boca (Ala) de BSTC ø 0,80 m</t>
  </si>
  <si>
    <t>Corpo de BSTC ø 0,80 sem Berço e sem Armação</t>
  </si>
  <si>
    <t>P.V. Pré-moldado H até 1,30 m Tubo até 0,80 + chaminé 1,00 m</t>
  </si>
  <si>
    <t>Dissipador de Energia c/Pedra de Mão tubo ø 0, 80</t>
  </si>
  <si>
    <t>8.20</t>
  </si>
  <si>
    <t>8.21</t>
  </si>
  <si>
    <t>1.</t>
  </si>
  <si>
    <t>RUA OTÁVIO DE JESUS BISCAIA - ENTRE ESTACAS 0PP E 28 + 12,00m</t>
  </si>
  <si>
    <t>RUA JOSEFA FERREIRA DA ROCHA BUHER - ENTRE ESTACAS 0PP E 20 + 7,00m</t>
  </si>
  <si>
    <t>2.</t>
  </si>
  <si>
    <t>3.</t>
  </si>
  <si>
    <t>RUA ANTÔNIO CLAUDINO BUHER - ENTRE ESTACAS 0PP E 13 +2,00m</t>
  </si>
  <si>
    <t>4.</t>
  </si>
  <si>
    <t>RUA GENEROSO FERREIRA - ENTRE ESTACAS 0PP E 3 + 7,00m</t>
  </si>
  <si>
    <t>6.</t>
  </si>
  <si>
    <t>RUA DA PAZ - ENTRE ESTACAS 0PP E 5 + 9,00m</t>
  </si>
  <si>
    <t>7.</t>
  </si>
  <si>
    <t>RUA GERTRUDES FERREIRA - ENTRE ESTACAS 0PP E 5 + 13,00m</t>
  </si>
  <si>
    <t>8.</t>
  </si>
  <si>
    <t>RUA N. S. DE FÁTIMA - ENTRE ESTACAS 0PP E 8 + 3,00m</t>
  </si>
  <si>
    <t>BAIXO</t>
  </si>
  <si>
    <t>Progresso Engenharia K M Ltda
Engº Mauricio Zeni Kurmann                                                                      CREA-PR 138.322/D</t>
  </si>
  <si>
    <t>LOCAL</t>
  </si>
  <si>
    <t>083/2023</t>
  </si>
  <si>
    <t>CONTRATO DE EMPREITADA:</t>
  </si>
  <si>
    <t>DIVERSAS RUAS - VILA SÃO FRANSCISCO</t>
  </si>
  <si>
    <t>Data de início:</t>
  </si>
  <si>
    <t>Data de término (previsão):</t>
  </si>
  <si>
    <t>PERÍODO: de</t>
  </si>
  <si>
    <t>à</t>
  </si>
  <si>
    <t>Valor executado no período:</t>
  </si>
  <si>
    <t>Percentual executado no período:</t>
  </si>
  <si>
    <t>Valor executado acumulado:</t>
  </si>
  <si>
    <t>Percentual executado acumulado:</t>
  </si>
  <si>
    <t>Prazo de execução</t>
  </si>
  <si>
    <t>Prazo de vigência</t>
  </si>
  <si>
    <t>180 dias</t>
  </si>
  <si>
    <t>360 dais</t>
  </si>
  <si>
    <t>Expira em:</t>
  </si>
  <si>
    <t>3685/2023</t>
  </si>
  <si>
    <t>Parcela</t>
  </si>
  <si>
    <t>01</t>
  </si>
  <si>
    <t>Dimensões da vala</t>
  </si>
  <si>
    <t>Diâmetro do tubo (m)</t>
  </si>
  <si>
    <t>Largura da vala (m)</t>
  </si>
  <si>
    <t>Quantidade</t>
  </si>
  <si>
    <t>Área de escavação (m²)</t>
  </si>
  <si>
    <t>Área total de escavação (m²)</t>
  </si>
  <si>
    <t>Volume total de escavação (m³)</t>
  </si>
  <si>
    <t>Volume de escavação por metro de tubo (m³)</t>
  </si>
  <si>
    <t>Volume de escavação total (m³)</t>
  </si>
  <si>
    <t>Escavação</t>
  </si>
  <si>
    <t>ESCAVAÇÃO DE BUEIROS EM 1ª CATEGORIA</t>
  </si>
  <si>
    <t>Medição 01</t>
  </si>
  <si>
    <t>Medição 02</t>
  </si>
  <si>
    <t>Medição 03</t>
  </si>
  <si>
    <t>Medição 04</t>
  </si>
  <si>
    <t>Medição 05</t>
  </si>
  <si>
    <t>Medição 06</t>
  </si>
  <si>
    <t>REATERRO E APILOAMENTO MECÂNICO</t>
  </si>
  <si>
    <t>REATERRO E APILOAMENTO MECÂNICO COM SAIBRO COMPACTADO</t>
  </si>
  <si>
    <t>Volume total de reaterro (m³)</t>
  </si>
  <si>
    <t>Área total de reaterro (m²)</t>
  </si>
  <si>
    <t>Volume de reaterro por metro de tubo (m³)</t>
  </si>
  <si>
    <t>Volume de reaterro total (m³)</t>
  </si>
  <si>
    <t>Reaterro</t>
  </si>
  <si>
    <t>Volume total de reaterro e apiloamento mecânico (SAIBRO - m³)</t>
  </si>
  <si>
    <t>MEDIÇÃO 01</t>
  </si>
  <si>
    <t>Volume total de reaterro e apiloamento mecânico (SOLO NATURAL - m³)</t>
  </si>
  <si>
    <t xml:space="preserve">CENTO E OITENTA E OITO MIL E </t>
  </si>
  <si>
    <t>QUINHENTOS E VINTE E NOVE REAIS E TRÊS CENTAVOS</t>
  </si>
  <si>
    <t>Medição 01 - Refere-se aos serviços executados pela contratada no período compreendido entre 23/06/2023 e 19/07/2023.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</si>
</sst>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&quot;R$&quot;#,##0.00_);[Red]\(&quot;R$&quot;#,##0.00\)"/>
    <numFmt numFmtId="167" formatCode="_(&quot;R$&quot;* #,##0.00_);_(&quot;R$&quot;* \(#,##0.00\);_(&quot;R$&quot;* &quot;-&quot;??_);_(@_)"/>
    <numFmt numFmtId="168" formatCode="0.0000"/>
    <numFmt numFmtId="170" formatCode="#,##0.00&quot; &quot;;&quot; (&quot;#,##0.00&quot;)&quot;;&quot; -&quot;#&quot; &quot;;@&quot; &quot;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Desdemona"/>
      <family val="5"/>
    </font>
    <font>
      <b/>
      <sz val="9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b/>
      <i/>
      <sz val="20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 Nova"/>
      <family val="2"/>
    </font>
    <font>
      <sz val="10"/>
      <color theme="1"/>
      <name val="Arial Nova"/>
      <family val="2"/>
    </font>
    <font>
      <sz val="11"/>
      <color indexed="8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EE0C2"/>
        <bgColor indexed="64"/>
      </patternFill>
    </fill>
  </fills>
  <borders count="1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/>
      <right style="hair">
        <color auto="1"/>
      </right>
      <top style="medium">
        <color indexed="64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34">
    <xf numFmtId="0" fontId="0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6" fillId="0" borderId="0" applyNumberFormat="0" applyBorder="0" applyProtection="0"/>
    <xf numFmtId="0" fontId="27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0" fontId="28" fillId="0" borderId="0" applyBorder="0" applyProtection="0"/>
    <xf numFmtId="0" fontId="29" fillId="0" borderId="0"/>
    <xf numFmtId="0" fontId="2" fillId="0" borderId="0"/>
    <xf numFmtId="0" fontId="2" fillId="0" borderId="0"/>
  </cellStyleXfs>
  <cellXfs count="842">
    <xf numFmtId="0" fontId="0" fillId="0" borderId="0" xfId="0"/>
    <xf numFmtId="1" fontId="4" fillId="3" borderId="18" xfId="0" applyNumberFormat="1" applyFont="1" applyFill="1" applyBorder="1" applyAlignment="1" applyProtection="1">
      <alignment horizontal="left"/>
      <protection locked="0"/>
    </xf>
    <xf numFmtId="0" fontId="0" fillId="2" borderId="21" xfId="0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25" xfId="0" applyFill="1" applyBorder="1" applyProtection="1">
      <protection locked="0"/>
    </xf>
    <xf numFmtId="0" fontId="0" fillId="2" borderId="0" xfId="0" applyFill="1" applyProtection="1">
      <protection locked="0"/>
    </xf>
    <xf numFmtId="14" fontId="7" fillId="2" borderId="0" xfId="0" applyNumberFormat="1" applyFont="1" applyFill="1" applyAlignment="1">
      <alignment horizontal="left" vertical="center"/>
    </xf>
    <xf numFmtId="0" fontId="0" fillId="2" borderId="0" xfId="0" applyFill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left"/>
    </xf>
    <xf numFmtId="14" fontId="7" fillId="2" borderId="0" xfId="0" applyNumberFormat="1" applyFont="1" applyFill="1" applyAlignment="1" applyProtection="1">
      <alignment horizontal="left"/>
      <protection locked="0"/>
    </xf>
    <xf numFmtId="0" fontId="3" fillId="2" borderId="3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4" fontId="7" fillId="2" borderId="0" xfId="0" applyNumberFormat="1" applyFont="1" applyFill="1" applyAlignment="1">
      <alignment horizontal="left"/>
    </xf>
    <xf numFmtId="0" fontId="9" fillId="2" borderId="3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3" fillId="2" borderId="3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Continuous" vertical="center"/>
    </xf>
    <xf numFmtId="0" fontId="3" fillId="2" borderId="28" xfId="0" applyFont="1" applyFill="1" applyBorder="1" applyAlignment="1">
      <alignment horizontal="centerContinuous" vertical="center"/>
    </xf>
    <xf numFmtId="0" fontId="3" fillId="2" borderId="40" xfId="0" applyFont="1" applyFill="1" applyBorder="1" applyAlignment="1">
      <alignment horizontal="centerContinuous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1" xfId="0" quotePrefix="1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" fontId="2" fillId="3" borderId="32" xfId="0" applyNumberFormat="1" applyFont="1" applyFill="1" applyBorder="1" applyProtection="1">
      <protection locked="0"/>
    </xf>
    <xf numFmtId="2" fontId="2" fillId="2" borderId="0" xfId="0" applyNumberFormat="1" applyFont="1" applyFill="1" applyAlignment="1">
      <alignment horizontal="left"/>
    </xf>
    <xf numFmtId="168" fontId="9" fillId="2" borderId="45" xfId="0" applyNumberFormat="1" applyFont="1" applyFill="1" applyBorder="1" applyProtection="1">
      <protection locked="0"/>
    </xf>
    <xf numFmtId="2" fontId="6" fillId="2" borderId="0" xfId="0" applyNumberFormat="1" applyFont="1" applyFill="1" applyAlignment="1">
      <alignment horizontal="left"/>
    </xf>
    <xf numFmtId="0" fontId="7" fillId="2" borderId="0" xfId="0" applyFont="1" applyFill="1"/>
    <xf numFmtId="0" fontId="3" fillId="2" borderId="49" xfId="0" applyFont="1" applyFill="1" applyBorder="1"/>
    <xf numFmtId="0" fontId="6" fillId="2" borderId="26" xfId="0" applyFont="1" applyFill="1" applyBorder="1"/>
    <xf numFmtId="0" fontId="2" fillId="2" borderId="50" xfId="0" applyFont="1" applyFill="1" applyBorder="1"/>
    <xf numFmtId="0" fontId="2" fillId="0" borderId="51" xfId="0" applyFont="1" applyBorder="1" applyProtection="1">
      <protection locked="0"/>
    </xf>
    <xf numFmtId="0" fontId="3" fillId="2" borderId="52" xfId="0" applyFont="1" applyFill="1" applyBorder="1"/>
    <xf numFmtId="0" fontId="7" fillId="2" borderId="53" xfId="0" applyFont="1" applyFill="1" applyBorder="1"/>
    <xf numFmtId="0" fontId="2" fillId="2" borderId="9" xfId="0" applyFont="1" applyFill="1" applyBorder="1"/>
    <xf numFmtId="0" fontId="0" fillId="0" borderId="5" xfId="0" applyBorder="1" applyProtection="1">
      <protection locked="0"/>
    </xf>
    <xf numFmtId="0" fontId="6" fillId="2" borderId="53" xfId="0" applyFont="1" applyFill="1" applyBorder="1"/>
    <xf numFmtId="0" fontId="9" fillId="2" borderId="57" xfId="0" applyFont="1" applyFill="1" applyBorder="1" applyAlignment="1">
      <alignment horizontal="center"/>
    </xf>
    <xf numFmtId="0" fontId="2" fillId="2" borderId="58" xfId="0" applyFont="1" applyFill="1" applyBorder="1"/>
    <xf numFmtId="0" fontId="3" fillId="2" borderId="62" xfId="0" applyFont="1" applyFill="1" applyBorder="1"/>
    <xf numFmtId="0" fontId="6" fillId="2" borderId="63" xfId="0" applyFont="1" applyFill="1" applyBorder="1"/>
    <xf numFmtId="2" fontId="9" fillId="2" borderId="57" xfId="0" applyNumberFormat="1" applyFont="1" applyFill="1" applyBorder="1" applyAlignment="1">
      <alignment horizontal="center"/>
    </xf>
    <xf numFmtId="168" fontId="9" fillId="2" borderId="58" xfId="0" applyNumberFormat="1" applyFont="1" applyFill="1" applyBorder="1" applyAlignment="1">
      <alignment horizontal="center"/>
    </xf>
    <xf numFmtId="0" fontId="3" fillId="2" borderId="64" xfId="0" applyFont="1" applyFill="1" applyBorder="1"/>
    <xf numFmtId="0" fontId="3" fillId="2" borderId="65" xfId="0" applyFont="1" applyFill="1" applyBorder="1"/>
    <xf numFmtId="0" fontId="7" fillId="2" borderId="65" xfId="0" applyFont="1" applyFill="1" applyBorder="1"/>
    <xf numFmtId="0" fontId="7" fillId="2" borderId="66" xfId="0" applyFont="1" applyFill="1" applyBorder="1"/>
    <xf numFmtId="0" fontId="6" fillId="2" borderId="67" xfId="0" applyFont="1" applyFill="1" applyBorder="1"/>
    <xf numFmtId="0" fontId="6" fillId="2" borderId="0" xfId="0" applyFont="1" applyFill="1" applyAlignment="1">
      <alignment horizontal="left"/>
    </xf>
    <xf numFmtId="15" fontId="7" fillId="2" borderId="68" xfId="0" applyNumberFormat="1" applyFont="1" applyFill="1" applyBorder="1" applyAlignment="1">
      <alignment horizontal="center"/>
    </xf>
    <xf numFmtId="15" fontId="7" fillId="2" borderId="0" xfId="0" applyNumberFormat="1" applyFont="1" applyFill="1" applyAlignment="1">
      <alignment horizontal="left"/>
    </xf>
    <xf numFmtId="0" fontId="6" fillId="2" borderId="5" xfId="0" applyFont="1" applyFill="1" applyBorder="1" applyAlignment="1">
      <alignment horizontal="right"/>
    </xf>
    <xf numFmtId="0" fontId="2" fillId="0" borderId="5" xfId="0" applyFont="1" applyBorder="1" applyProtection="1">
      <protection locked="0"/>
    </xf>
    <xf numFmtId="0" fontId="9" fillId="2" borderId="69" xfId="0" applyFont="1" applyFill="1" applyBorder="1"/>
    <xf numFmtId="0" fontId="9" fillId="2" borderId="70" xfId="0" applyFont="1" applyFill="1" applyBorder="1"/>
    <xf numFmtId="0" fontId="2" fillId="2" borderId="70" xfId="0" applyFont="1" applyFill="1" applyBorder="1"/>
    <xf numFmtId="0" fontId="11" fillId="2" borderId="68" xfId="0" applyFont="1" applyFill="1" applyBorder="1"/>
    <xf numFmtId="0" fontId="11" fillId="2" borderId="0" xfId="0" applyFont="1" applyFill="1"/>
    <xf numFmtId="0" fontId="2" fillId="2" borderId="12" xfId="0" applyFont="1" applyFill="1" applyBorder="1"/>
    <xf numFmtId="0" fontId="2" fillId="2" borderId="13" xfId="0" applyFont="1" applyFill="1" applyBorder="1"/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8" fillId="2" borderId="21" xfId="0" applyFont="1" applyFill="1" applyBorder="1"/>
    <xf numFmtId="0" fontId="9" fillId="2" borderId="22" xfId="0" applyFont="1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2" borderId="25" xfId="0" applyFill="1" applyBorder="1"/>
    <xf numFmtId="0" fontId="0" fillId="2" borderId="0" xfId="0" applyFill="1" applyAlignment="1">
      <alignment horizontal="left"/>
    </xf>
    <xf numFmtId="0" fontId="0" fillId="2" borderId="71" xfId="0" applyFill="1" applyBorder="1"/>
    <xf numFmtId="0" fontId="0" fillId="2" borderId="25" xfId="0" applyFill="1" applyBorder="1" applyAlignment="1">
      <alignment horizontal="left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49" fontId="9" fillId="2" borderId="71" xfId="0" applyNumberFormat="1" applyFont="1" applyFill="1" applyBorder="1"/>
    <xf numFmtId="0" fontId="0" fillId="2" borderId="0" xfId="0" applyFill="1" applyAlignment="1">
      <alignment horizontal="centerContinuous"/>
    </xf>
    <xf numFmtId="15" fontId="9" fillId="2" borderId="0" xfId="0" applyNumberFormat="1" applyFont="1" applyFill="1" applyAlignment="1">
      <alignment horizontal="center"/>
    </xf>
    <xf numFmtId="165" fontId="9" fillId="2" borderId="0" xfId="0" applyNumberFormat="1" applyFont="1" applyFill="1" applyAlignment="1">
      <alignment horizontal="centerContinuous"/>
    </xf>
    <xf numFmtId="0" fontId="9" fillId="2" borderId="28" xfId="0" applyFont="1" applyFill="1" applyBorder="1" applyAlignment="1">
      <alignment horizontal="centerContinuous" vertical="center" wrapText="1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2" borderId="1" xfId="0" applyFill="1" applyBorder="1"/>
    <xf numFmtId="0" fontId="0" fillId="2" borderId="3" xfId="0" applyFill="1" applyBorder="1"/>
    <xf numFmtId="0" fontId="0" fillId="2" borderId="7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74" xfId="0" applyFill="1" applyBorder="1" applyAlignment="1">
      <alignment horizontal="center"/>
    </xf>
    <xf numFmtId="0" fontId="9" fillId="2" borderId="75" xfId="0" applyFont="1" applyFill="1" applyBorder="1" applyAlignment="1">
      <alignment horizontal="center" vertical="top"/>
    </xf>
    <xf numFmtId="0" fontId="9" fillId="2" borderId="76" xfId="0" applyFont="1" applyFill="1" applyBorder="1" applyAlignment="1">
      <alignment horizontal="centerContinuous" vertical="top" wrapText="1"/>
    </xf>
    <xf numFmtId="0" fontId="9" fillId="2" borderId="77" xfId="0" applyFont="1" applyFill="1" applyBorder="1" applyAlignment="1">
      <alignment horizontal="centerContinuous" vertical="top"/>
    </xf>
    <xf numFmtId="0" fontId="9" fillId="2" borderId="70" xfId="0" applyFont="1" applyFill="1" applyBorder="1" applyAlignment="1">
      <alignment horizontal="centerContinuous" vertical="top"/>
    </xf>
    <xf numFmtId="0" fontId="9" fillId="2" borderId="70" xfId="0" applyFont="1" applyFill="1" applyBorder="1" applyAlignment="1">
      <alignment horizontal="centerContinuous" vertical="top" wrapText="1"/>
    </xf>
    <xf numFmtId="0" fontId="9" fillId="2" borderId="78" xfId="0" applyFont="1" applyFill="1" applyBorder="1" applyAlignment="1">
      <alignment horizontal="centerContinuous" vertical="top" wrapText="1"/>
    </xf>
    <xf numFmtId="0" fontId="9" fillId="0" borderId="15" xfId="0" applyFont="1" applyBorder="1" applyAlignment="1">
      <alignment horizontal="center" wrapText="1"/>
    </xf>
    <xf numFmtId="0" fontId="9" fillId="2" borderId="76" xfId="0" applyFont="1" applyFill="1" applyBorder="1" applyAlignment="1">
      <alignment horizontal="center" vertical="center" wrapText="1"/>
    </xf>
    <xf numFmtId="0" fontId="9" fillId="2" borderId="77" xfId="0" applyFont="1" applyFill="1" applyBorder="1" applyAlignment="1">
      <alignment horizontal="centerContinuous"/>
    </xf>
    <xf numFmtId="0" fontId="9" fillId="2" borderId="78" xfId="0" applyFont="1" applyFill="1" applyBorder="1" applyAlignment="1">
      <alignment horizontal="centerContinuous"/>
    </xf>
    <xf numFmtId="0" fontId="9" fillId="2" borderId="0" xfId="0" applyFont="1" applyFill="1" applyAlignment="1">
      <alignment horizontal="center" vertical="center" wrapText="1"/>
    </xf>
    <xf numFmtId="0" fontId="0" fillId="0" borderId="79" xfId="0" applyBorder="1" applyAlignment="1">
      <alignment horizontal="center"/>
    </xf>
    <xf numFmtId="1" fontId="0" fillId="3" borderId="45" xfId="0" applyNumberFormat="1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53" xfId="0" applyFill="1" applyBorder="1" applyAlignment="1">
      <alignment horizontal="centerContinuous"/>
    </xf>
    <xf numFmtId="0" fontId="0" fillId="2" borderId="53" xfId="0" applyFill="1" applyBorder="1" applyAlignment="1">
      <alignment horizontal="left"/>
    </xf>
    <xf numFmtId="10" fontId="2" fillId="3" borderId="9" xfId="2" applyNumberFormat="1" applyFill="1" applyBorder="1" applyProtection="1">
      <protection locked="0"/>
    </xf>
    <xf numFmtId="164" fontId="2" fillId="2" borderId="9" xfId="3" applyFill="1" applyBorder="1" applyProtection="1"/>
    <xf numFmtId="10" fontId="2" fillId="2" borderId="9" xfId="2" applyNumberFormat="1" applyFill="1" applyBorder="1" applyProtection="1"/>
    <xf numFmtId="164" fontId="2" fillId="2" borderId="8" xfId="3" applyFill="1" applyBorder="1" applyAlignment="1" applyProtection="1">
      <alignment horizontal="centerContinuous"/>
    </xf>
    <xf numFmtId="2" fontId="0" fillId="2" borderId="80" xfId="0" applyNumberFormat="1" applyFill="1" applyBorder="1" applyAlignment="1">
      <alignment horizontal="centerContinuous"/>
    </xf>
    <xf numFmtId="164" fontId="2" fillId="2" borderId="81" xfId="3" applyFill="1" applyBorder="1" applyProtection="1"/>
    <xf numFmtId="165" fontId="0" fillId="2" borderId="0" xfId="0" applyNumberFormat="1" applyFill="1"/>
    <xf numFmtId="1" fontId="0" fillId="3" borderId="82" xfId="0" applyNumberFormat="1" applyFill="1" applyBorder="1" applyAlignment="1">
      <alignment horizontal="center"/>
    </xf>
    <xf numFmtId="0" fontId="0" fillId="2" borderId="65" xfId="0" applyFill="1" applyBorder="1" applyAlignment="1">
      <alignment horizontal="centerContinuous"/>
    </xf>
    <xf numFmtId="0" fontId="0" fillId="2" borderId="15" xfId="0" applyFill="1" applyBorder="1" applyAlignment="1">
      <alignment horizontal="left"/>
    </xf>
    <xf numFmtId="0" fontId="0" fillId="2" borderId="21" xfId="0" applyFill="1" applyBorder="1"/>
    <xf numFmtId="165" fontId="0" fillId="2" borderId="83" xfId="0" applyNumberFormat="1" applyFill="1" applyBorder="1" applyAlignment="1">
      <alignment horizontal="centerContinuous"/>
    </xf>
    <xf numFmtId="0" fontId="0" fillId="0" borderId="84" xfId="0" applyBorder="1" applyAlignment="1">
      <alignment horizontal="centerContinuous"/>
    </xf>
    <xf numFmtId="10" fontId="0" fillId="2" borderId="20" xfId="0" applyNumberFormat="1" applyFill="1" applyBorder="1" applyAlignment="1">
      <alignment horizontal="centerContinuous"/>
    </xf>
    <xf numFmtId="164" fontId="2" fillId="2" borderId="85" xfId="3" applyFill="1" applyBorder="1" applyProtection="1"/>
    <xf numFmtId="165" fontId="0" fillId="2" borderId="86" xfId="0" applyNumberFormat="1" applyFill="1" applyBorder="1" applyAlignment="1">
      <alignment horizontal="centerContinuous"/>
    </xf>
    <xf numFmtId="0" fontId="0" fillId="2" borderId="19" xfId="0" applyFill="1" applyBorder="1" applyAlignment="1">
      <alignment horizontal="centerContinuous"/>
    </xf>
    <xf numFmtId="165" fontId="0" fillId="2" borderId="87" xfId="0" applyNumberFormat="1" applyFill="1" applyBorder="1"/>
    <xf numFmtId="0" fontId="0" fillId="0" borderId="80" xfId="0" applyBorder="1"/>
    <xf numFmtId="10" fontId="0" fillId="2" borderId="10" xfId="0" applyNumberFormat="1" applyFill="1" applyBorder="1"/>
    <xf numFmtId="165" fontId="0" fillId="2" borderId="88" xfId="0" applyNumberFormat="1" applyFill="1" applyBorder="1"/>
    <xf numFmtId="0" fontId="0" fillId="0" borderId="9" xfId="0" applyBorder="1"/>
    <xf numFmtId="10" fontId="0" fillId="3" borderId="10" xfId="0" applyNumberFormat="1" applyFill="1" applyBorder="1" applyProtection="1">
      <protection locked="0"/>
    </xf>
    <xf numFmtId="10" fontId="0" fillId="2" borderId="9" xfId="0" applyNumberFormat="1" applyFill="1" applyBorder="1"/>
    <xf numFmtId="164" fontId="2" fillId="2" borderId="89" xfId="3" applyFill="1" applyBorder="1" applyProtection="1"/>
    <xf numFmtId="165" fontId="0" fillId="2" borderId="52" xfId="0" applyNumberFormat="1" applyFill="1" applyBorder="1"/>
    <xf numFmtId="10" fontId="0" fillId="3" borderId="9" xfId="0" applyNumberFormat="1" applyFill="1" applyBorder="1" applyProtection="1">
      <protection locked="0"/>
    </xf>
    <xf numFmtId="2" fontId="2" fillId="2" borderId="0" xfId="2" applyNumberFormat="1" applyFill="1" applyBorder="1" applyProtection="1"/>
    <xf numFmtId="165" fontId="0" fillId="2" borderId="71" xfId="0" applyNumberFormat="1" applyFill="1" applyBorder="1"/>
    <xf numFmtId="165" fontId="0" fillId="0" borderId="0" xfId="0" applyNumberFormat="1"/>
    <xf numFmtId="0" fontId="13" fillId="2" borderId="22" xfId="0" applyFont="1" applyFill="1" applyBorder="1"/>
    <xf numFmtId="2" fontId="2" fillId="3" borderId="90" xfId="2" applyNumberFormat="1" applyFont="1" applyFill="1" applyBorder="1" applyAlignment="1" applyProtection="1">
      <alignment horizontal="centerContinuous"/>
    </xf>
    <xf numFmtId="0" fontId="0" fillId="3" borderId="90" xfId="0" applyFill="1" applyBorder="1" applyProtection="1">
      <protection locked="0"/>
    </xf>
    <xf numFmtId="0" fontId="0" fillId="3" borderId="91" xfId="0" applyFill="1" applyBorder="1" applyProtection="1">
      <protection locked="0"/>
    </xf>
    <xf numFmtId="0" fontId="0" fillId="3" borderId="47" xfId="0" applyFill="1" applyBorder="1" applyProtection="1">
      <protection locked="0"/>
    </xf>
    <xf numFmtId="2" fontId="2" fillId="3" borderId="47" xfId="2" applyNumberFormat="1" applyFill="1" applyBorder="1" applyProtection="1">
      <protection locked="0"/>
    </xf>
    <xf numFmtId="0" fontId="0" fillId="3" borderId="92" xfId="0" applyFill="1" applyBorder="1" applyAlignment="1" applyProtection="1">
      <alignment horizontal="right"/>
      <protection locked="0"/>
    </xf>
    <xf numFmtId="0" fontId="0" fillId="2" borderId="0" xfId="0" applyFill="1" applyAlignment="1">
      <alignment horizontal="right"/>
    </xf>
    <xf numFmtId="2" fontId="2" fillId="2" borderId="70" xfId="2" applyNumberFormat="1" applyFill="1" applyBorder="1" applyProtection="1"/>
    <xf numFmtId="165" fontId="0" fillId="2" borderId="68" xfId="0" applyNumberFormat="1" applyFill="1" applyBorder="1"/>
    <xf numFmtId="2" fontId="2" fillId="0" borderId="0" xfId="2" applyNumberFormat="1" applyProtection="1">
      <protection locked="0"/>
    </xf>
    <xf numFmtId="165" fontId="0" fillId="0" borderId="0" xfId="0" applyNumberFormat="1" applyProtection="1">
      <protection locked="0"/>
    </xf>
    <xf numFmtId="165" fontId="0" fillId="2" borderId="0" xfId="0" applyNumberFormat="1" applyFill="1" applyProtection="1">
      <protection locked="0"/>
    </xf>
    <xf numFmtId="0" fontId="4" fillId="3" borderId="55" xfId="0" applyFont="1" applyFill="1" applyBorder="1"/>
    <xf numFmtId="10" fontId="4" fillId="3" borderId="18" xfId="2" applyNumberFormat="1" applyFont="1" applyFill="1" applyBorder="1" applyProtection="1">
      <protection locked="0"/>
    </xf>
    <xf numFmtId="168" fontId="4" fillId="0" borderId="18" xfId="0" applyNumberFormat="1" applyFont="1" applyBorder="1"/>
    <xf numFmtId="10" fontId="4" fillId="0" borderId="18" xfId="0" applyNumberFormat="1" applyFont="1" applyBorder="1"/>
    <xf numFmtId="2" fontId="4" fillId="3" borderId="94" xfId="0" applyNumberFormat="1" applyFont="1" applyFill="1" applyBorder="1" applyProtection="1">
      <protection locked="0"/>
    </xf>
    <xf numFmtId="2" fontId="4" fillId="0" borderId="18" xfId="0" applyNumberFormat="1" applyFont="1" applyBorder="1"/>
    <xf numFmtId="2" fontId="4" fillId="0" borderId="95" xfId="0" applyNumberFormat="1" applyFont="1" applyBorder="1"/>
    <xf numFmtId="1" fontId="4" fillId="3" borderId="96" xfId="0" applyNumberFormat="1" applyFont="1" applyFill="1" applyBorder="1" applyProtection="1">
      <protection locked="0"/>
    </xf>
    <xf numFmtId="0" fontId="4" fillId="2" borderId="98" xfId="0" applyFont="1" applyFill="1" applyBorder="1" applyAlignment="1">
      <alignment horizontal="centerContinuous"/>
    </xf>
    <xf numFmtId="0" fontId="4" fillId="2" borderId="99" xfId="0" applyFont="1" applyFill="1" applyBorder="1" applyAlignment="1">
      <alignment horizontal="centerContinuous"/>
    </xf>
    <xf numFmtId="166" fontId="6" fillId="2" borderId="101" xfId="0" applyNumberFormat="1" applyFont="1" applyFill="1" applyBorder="1" applyAlignment="1">
      <alignment horizontal="centerContinuous"/>
    </xf>
    <xf numFmtId="165" fontId="4" fillId="2" borderId="18" xfId="0" applyNumberFormat="1" applyFont="1" applyFill="1" applyBorder="1" applyProtection="1">
      <protection hidden="1"/>
    </xf>
    <xf numFmtId="165" fontId="4" fillId="2" borderId="18" xfId="0" applyNumberFormat="1" applyFont="1" applyFill="1" applyBorder="1"/>
    <xf numFmtId="1" fontId="14" fillId="2" borderId="0" xfId="0" applyNumberFormat="1" applyFont="1" applyFill="1"/>
    <xf numFmtId="0" fontId="0" fillId="2" borderId="102" xfId="0" applyFill="1" applyBorder="1" applyAlignment="1">
      <alignment horizontal="center"/>
    </xf>
    <xf numFmtId="2" fontId="9" fillId="3" borderId="103" xfId="0" applyNumberFormat="1" applyFont="1" applyFill="1" applyBorder="1" applyAlignment="1" applyProtection="1">
      <alignment horizontal="center"/>
      <protection locked="0"/>
    </xf>
    <xf numFmtId="2" fontId="9" fillId="3" borderId="45" xfId="0" applyNumberFormat="1" applyFont="1" applyFill="1" applyBorder="1" applyAlignment="1" applyProtection="1">
      <alignment horizontal="center"/>
      <protection locked="0"/>
    </xf>
    <xf numFmtId="2" fontId="9" fillId="3" borderId="45" xfId="0" applyNumberFormat="1" applyFont="1" applyFill="1" applyBorder="1" applyAlignment="1" applyProtection="1">
      <alignment horizontal="centerContinuous"/>
      <protection locked="0"/>
    </xf>
    <xf numFmtId="2" fontId="9" fillId="3" borderId="44" xfId="0" applyNumberFormat="1" applyFont="1" applyFill="1" applyBorder="1" applyAlignment="1" applyProtection="1">
      <alignment horizontal="centerContinuous"/>
      <protection locked="0"/>
    </xf>
    <xf numFmtId="0" fontId="9" fillId="2" borderId="104" xfId="0" applyFont="1" applyFill="1" applyBorder="1" applyAlignment="1">
      <alignment horizontal="center"/>
    </xf>
    <xf numFmtId="164" fontId="2" fillId="2" borderId="105" xfId="3" applyFill="1" applyBorder="1" applyAlignment="1" applyProtection="1">
      <alignment horizontal="center"/>
    </xf>
    <xf numFmtId="164" fontId="2" fillId="2" borderId="106" xfId="3" applyFill="1" applyBorder="1" applyAlignment="1" applyProtection="1">
      <alignment horizontal="center"/>
    </xf>
    <xf numFmtId="164" fontId="2" fillId="2" borderId="107" xfId="3" applyFill="1" applyBorder="1" applyAlignment="1" applyProtection="1">
      <alignment horizontal="center"/>
    </xf>
    <xf numFmtId="164" fontId="6" fillId="2" borderId="69" xfId="3" applyFont="1" applyFill="1" applyBorder="1" applyAlignment="1" applyProtection="1">
      <alignment horizontal="centerContinuous"/>
    </xf>
    <xf numFmtId="164" fontId="2" fillId="2" borderId="70" xfId="3" applyFill="1" applyBorder="1" applyAlignment="1" applyProtection="1">
      <alignment horizontal="centerContinuous"/>
    </xf>
    <xf numFmtId="164" fontId="2" fillId="2" borderId="103" xfId="3" applyFill="1" applyBorder="1" applyAlignment="1" applyProtection="1">
      <alignment horizontal="center"/>
    </xf>
    <xf numFmtId="164" fontId="2" fillId="2" borderId="108" xfId="3" applyFill="1" applyBorder="1" applyAlignment="1" applyProtection="1">
      <alignment horizontal="center"/>
    </xf>
    <xf numFmtId="164" fontId="6" fillId="2" borderId="100" xfId="0" applyNumberFormat="1" applyFont="1" applyFill="1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0" fillId="0" borderId="109" xfId="0" applyBorder="1" applyAlignment="1">
      <alignment horizontal="centerContinuous"/>
    </xf>
    <xf numFmtId="0" fontId="0" fillId="2" borderId="2" xfId="0" applyFill="1" applyBorder="1"/>
    <xf numFmtId="0" fontId="9" fillId="2" borderId="12" xfId="0" applyFont="1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Continuous"/>
    </xf>
    <xf numFmtId="0" fontId="0" fillId="2" borderId="24" xfId="0" applyFill="1" applyBorder="1" applyAlignment="1">
      <alignment horizontal="centerContinuous"/>
    </xf>
    <xf numFmtId="0" fontId="9" fillId="0" borderId="110" xfId="0" applyFont="1" applyBorder="1" applyAlignment="1">
      <alignment horizontal="center" wrapText="1"/>
    </xf>
    <xf numFmtId="0" fontId="6" fillId="2" borderId="0" xfId="0" applyFont="1" applyFill="1" applyAlignment="1">
      <alignment horizontal="centerContinuous"/>
    </xf>
    <xf numFmtId="0" fontId="6" fillId="2" borderId="24" xfId="0" applyFont="1" applyFill="1" applyBorder="1" applyAlignment="1">
      <alignment horizontal="centerContinuous"/>
    </xf>
    <xf numFmtId="0" fontId="6" fillId="2" borderId="5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4" fontId="2" fillId="2" borderId="8" xfId="3" applyFill="1" applyBorder="1" applyProtection="1"/>
    <xf numFmtId="164" fontId="2" fillId="2" borderId="14" xfId="3" applyFill="1" applyBorder="1" applyProtection="1"/>
    <xf numFmtId="164" fontId="2" fillId="2" borderId="19" xfId="3" applyFill="1" applyBorder="1" applyProtection="1"/>
    <xf numFmtId="10" fontId="2" fillId="2" borderId="9" xfId="2" applyNumberFormat="1" applyFill="1" applyBorder="1" applyAlignment="1" applyProtection="1">
      <alignment horizontal="center"/>
    </xf>
    <xf numFmtId="10" fontId="2" fillId="2" borderId="15" xfId="2" applyNumberFormat="1" applyFill="1" applyBorder="1" applyAlignment="1" applyProtection="1">
      <alignment horizontal="center"/>
    </xf>
    <xf numFmtId="164" fontId="2" fillId="2" borderId="83" xfId="3" applyFill="1" applyBorder="1" applyAlignment="1" applyProtection="1">
      <alignment horizontal="centerContinuous"/>
    </xf>
    <xf numFmtId="164" fontId="2" fillId="2" borderId="111" xfId="3" applyFill="1" applyBorder="1" applyAlignment="1" applyProtection="1">
      <alignment horizontal="centerContinuous"/>
    </xf>
    <xf numFmtId="164" fontId="2" fillId="2" borderId="87" xfId="3" applyFill="1" applyBorder="1" applyAlignment="1" applyProtection="1">
      <alignment horizontal="centerContinuous"/>
    </xf>
    <xf numFmtId="164" fontId="2" fillId="2" borderId="98" xfId="3" applyFill="1" applyBorder="1" applyAlignment="1" applyProtection="1">
      <alignment horizontal="centerContinuous"/>
    </xf>
    <xf numFmtId="164" fontId="2" fillId="2" borderId="112" xfId="3" applyFill="1" applyBorder="1" applyAlignment="1" applyProtection="1">
      <alignment horizontal="centerContinuous"/>
    </xf>
    <xf numFmtId="164" fontId="2" fillId="2" borderId="113" xfId="3" applyFill="1" applyBorder="1" applyAlignment="1" applyProtection="1">
      <alignment horizontal="centerContinuous"/>
    </xf>
    <xf numFmtId="165" fontId="9" fillId="2" borderId="0" xfId="0" applyNumberFormat="1" applyFont="1" applyFill="1" applyAlignment="1">
      <alignment horizontal="center"/>
    </xf>
    <xf numFmtId="0" fontId="0" fillId="0" borderId="66" xfId="0" applyBorder="1"/>
    <xf numFmtId="0" fontId="9" fillId="2" borderId="114" xfId="0" applyFont="1" applyFill="1" applyBorder="1" applyAlignment="1">
      <alignment horizontal="center" vertical="center" wrapText="1"/>
    </xf>
    <xf numFmtId="0" fontId="0" fillId="2" borderId="25" xfId="0" applyFill="1" applyBorder="1" applyAlignment="1" applyProtection="1">
      <alignment horizontal="left"/>
      <protection locked="0"/>
    </xf>
    <xf numFmtId="0" fontId="0" fillId="0" borderId="9" xfId="0" applyBorder="1" applyAlignment="1">
      <alignment horizontal="center"/>
    </xf>
    <xf numFmtId="0" fontId="9" fillId="2" borderId="69" xfId="0" applyFont="1" applyFill="1" applyBorder="1" applyAlignment="1">
      <alignment horizontal="center" vertical="center" wrapText="1"/>
    </xf>
    <xf numFmtId="0" fontId="0" fillId="0" borderId="115" xfId="0" applyBorder="1" applyAlignment="1">
      <alignment horizontal="center"/>
    </xf>
    <xf numFmtId="0" fontId="7" fillId="2" borderId="116" xfId="0" applyFont="1" applyFill="1" applyBorder="1" applyAlignment="1">
      <alignment horizontal="center" vertical="center" wrapText="1"/>
    </xf>
    <xf numFmtId="0" fontId="0" fillId="0" borderId="1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164" fontId="2" fillId="2" borderId="19" xfId="3" applyFill="1" applyBorder="1" applyAlignment="1" applyProtection="1">
      <alignment horizontal="center"/>
    </xf>
    <xf numFmtId="165" fontId="0" fillId="2" borderId="64" xfId="0" applyNumberFormat="1" applyFill="1" applyBorder="1"/>
    <xf numFmtId="0" fontId="0" fillId="0" borderId="119" xfId="0" applyBorder="1"/>
    <xf numFmtId="165" fontId="0" fillId="2" borderId="120" xfId="0" applyNumberFormat="1" applyFill="1" applyBorder="1"/>
    <xf numFmtId="0" fontId="0" fillId="0" borderId="10" xfId="0" applyBorder="1"/>
    <xf numFmtId="2" fontId="2" fillId="2" borderId="22" xfId="2" applyNumberFormat="1" applyFill="1" applyBorder="1" applyProtection="1"/>
    <xf numFmtId="165" fontId="0" fillId="2" borderId="22" xfId="0" applyNumberFormat="1" applyFill="1" applyBorder="1"/>
    <xf numFmtId="165" fontId="0" fillId="2" borderId="23" xfId="0" applyNumberFormat="1" applyFill="1" applyBorder="1"/>
    <xf numFmtId="2" fontId="2" fillId="2" borderId="25" xfId="2" applyNumberFormat="1" applyFill="1" applyBorder="1" applyProtection="1"/>
    <xf numFmtId="2" fontId="2" fillId="2" borderId="71" xfId="2" applyNumberFormat="1" applyFill="1" applyBorder="1" applyProtection="1"/>
    <xf numFmtId="0" fontId="7" fillId="2" borderId="0" xfId="0" applyFont="1" applyFill="1" applyAlignment="1">
      <alignment horizontal="right"/>
    </xf>
    <xf numFmtId="14" fontId="7" fillId="2" borderId="0" xfId="0" applyNumberFormat="1" applyFont="1" applyFill="1" applyAlignment="1">
      <alignment horizontal="right"/>
    </xf>
    <xf numFmtId="4" fontId="6" fillId="3" borderId="0" xfId="2" applyNumberFormat="1" applyFont="1" applyFill="1" applyBorder="1" applyAlignment="1" applyProtection="1">
      <alignment horizontal="center"/>
      <protection locked="0"/>
    </xf>
    <xf numFmtId="1" fontId="9" fillId="2" borderId="0" xfId="0" applyNumberFormat="1" applyFont="1" applyFill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 vertical="center"/>
    </xf>
    <xf numFmtId="0" fontId="6" fillId="2" borderId="66" xfId="0" applyFont="1" applyFill="1" applyBorder="1"/>
    <xf numFmtId="0" fontId="3" fillId="2" borderId="25" xfId="0" applyFont="1" applyFill="1" applyBorder="1"/>
    <xf numFmtId="0" fontId="6" fillId="2" borderId="71" xfId="0" applyFont="1" applyFill="1" applyBorder="1"/>
    <xf numFmtId="0" fontId="2" fillId="2" borderId="51" xfId="0" applyFont="1" applyFill="1" applyBorder="1"/>
    <xf numFmtId="0" fontId="2" fillId="2" borderId="125" xfId="0" applyFont="1" applyFill="1" applyBorder="1"/>
    <xf numFmtId="0" fontId="0" fillId="0" borderId="5" xfId="0" applyBorder="1"/>
    <xf numFmtId="0" fontId="3" fillId="2" borderId="26" xfId="0" applyFont="1" applyFill="1" applyBorder="1"/>
    <xf numFmtId="0" fontId="7" fillId="2" borderId="26" xfId="0" applyFont="1" applyFill="1" applyBorder="1"/>
    <xf numFmtId="0" fontId="2" fillId="2" borderId="5" xfId="0" applyFont="1" applyFill="1" applyBorder="1"/>
    <xf numFmtId="0" fontId="2" fillId="2" borderId="24" xfId="0" applyFont="1" applyFill="1" applyBorder="1"/>
    <xf numFmtId="0" fontId="0" fillId="2" borderId="69" xfId="0" applyFill="1" applyBorder="1"/>
    <xf numFmtId="0" fontId="0" fillId="2" borderId="70" xfId="0" applyFill="1" applyBorder="1"/>
    <xf numFmtId="0" fontId="6" fillId="2" borderId="70" xfId="0" applyFont="1" applyFill="1" applyBorder="1" applyAlignment="1">
      <alignment horizontal="right" vertical="top"/>
    </xf>
    <xf numFmtId="0" fontId="7" fillId="2" borderId="70" xfId="0" applyFont="1" applyFill="1" applyBorder="1" applyAlignment="1">
      <alignment vertical="top"/>
    </xf>
    <xf numFmtId="0" fontId="2" fillId="0" borderId="5" xfId="0" applyFont="1" applyBorder="1"/>
    <xf numFmtId="0" fontId="3" fillId="3" borderId="55" xfId="0" applyFont="1" applyFill="1" applyBorder="1"/>
    <xf numFmtId="0" fontId="17" fillId="2" borderId="70" xfId="0" applyFont="1" applyFill="1" applyBorder="1" applyAlignment="1">
      <alignment horizontal="centerContinuous" vertical="top" wrapText="1"/>
    </xf>
    <xf numFmtId="0" fontId="17" fillId="2" borderId="70" xfId="0" applyFont="1" applyFill="1" applyBorder="1" applyAlignment="1">
      <alignment horizontal="centerContinuous" vertical="top"/>
    </xf>
    <xf numFmtId="0" fontId="18" fillId="2" borderId="70" xfId="0" applyFont="1" applyFill="1" applyBorder="1" applyAlignment="1">
      <alignment horizontal="centerContinuous" vertical="top"/>
    </xf>
    <xf numFmtId="165" fontId="17" fillId="2" borderId="70" xfId="0" applyNumberFormat="1" applyFont="1" applyFill="1" applyBorder="1" applyAlignment="1">
      <alignment horizontal="centerContinuous" vertical="top"/>
    </xf>
    <xf numFmtId="0" fontId="17" fillId="2" borderId="69" xfId="0" applyFont="1" applyFill="1" applyBorder="1" applyAlignment="1">
      <alignment horizontal="centerContinuous" vertical="top" wrapText="1"/>
    </xf>
    <xf numFmtId="2" fontId="0" fillId="0" borderId="5" xfId="0" applyNumberFormat="1" applyBorder="1" applyProtection="1">
      <protection locked="0"/>
    </xf>
    <xf numFmtId="1" fontId="4" fillId="3" borderId="126" xfId="0" applyNumberFormat="1" applyFont="1" applyFill="1" applyBorder="1" applyProtection="1">
      <protection locked="0"/>
    </xf>
    <xf numFmtId="0" fontId="0" fillId="0" borderId="70" xfId="0" applyBorder="1" applyProtection="1">
      <protection locked="0"/>
    </xf>
    <xf numFmtId="0" fontId="15" fillId="3" borderId="90" xfId="0" applyFont="1" applyFill="1" applyBorder="1" applyProtection="1">
      <protection locked="0"/>
    </xf>
    <xf numFmtId="0" fontId="15" fillId="3" borderId="47" xfId="0" applyFont="1" applyFill="1" applyBorder="1" applyProtection="1">
      <protection locked="0"/>
    </xf>
    <xf numFmtId="164" fontId="9" fillId="7" borderId="90" xfId="3" applyFont="1" applyFill="1" applyBorder="1" applyAlignment="1" applyProtection="1">
      <alignment horizontal="centerContinuous"/>
    </xf>
    <xf numFmtId="166" fontId="9" fillId="7" borderId="90" xfId="3" applyNumberFormat="1" applyFont="1" applyFill="1" applyBorder="1" applyAlignment="1" applyProtection="1">
      <alignment horizontal="centerContinuous"/>
    </xf>
    <xf numFmtId="4" fontId="2" fillId="2" borderId="132" xfId="2" applyNumberFormat="1" applyFill="1" applyBorder="1" applyAlignment="1">
      <alignment horizontal="center"/>
    </xf>
    <xf numFmtId="4" fontId="6" fillId="2" borderId="44" xfId="3" applyNumberFormat="1" applyFont="1" applyFill="1" applyBorder="1" applyProtection="1"/>
    <xf numFmtId="4" fontId="6" fillId="2" borderId="15" xfId="3" applyNumberFormat="1" applyFont="1" applyFill="1" applyBorder="1" applyProtection="1"/>
    <xf numFmtId="4" fontId="6" fillId="2" borderId="14" xfId="3" applyNumberFormat="1" applyFont="1" applyFill="1" applyBorder="1" applyProtection="1"/>
    <xf numFmtId="0" fontId="3" fillId="2" borderId="33" xfId="0" applyFont="1" applyFill="1" applyBorder="1"/>
    <xf numFmtId="0" fontId="3" fillId="2" borderId="34" xfId="0" applyFont="1" applyFill="1" applyBorder="1"/>
    <xf numFmtId="0" fontId="3" fillId="2" borderId="128" xfId="0" applyFont="1" applyFill="1" applyBorder="1" applyAlignment="1">
      <alignment horizontal="centerContinuous"/>
    </xf>
    <xf numFmtId="0" fontId="3" fillId="2" borderId="134" xfId="0" applyFont="1" applyFill="1" applyBorder="1" applyAlignment="1">
      <alignment horizontal="centerContinuous"/>
    </xf>
    <xf numFmtId="10" fontId="6" fillId="2" borderId="135" xfId="2" applyNumberFormat="1" applyFont="1" applyFill="1" applyBorder="1" applyAlignment="1" applyProtection="1">
      <alignment horizontal="centerContinuous"/>
    </xf>
    <xf numFmtId="0" fontId="0" fillId="0" borderId="136" xfId="0" applyBorder="1" applyAlignment="1" applyProtection="1">
      <alignment horizontal="centerContinuous"/>
      <protection locked="0"/>
    </xf>
    <xf numFmtId="0" fontId="3" fillId="2" borderId="137" xfId="0" applyFont="1" applyFill="1" applyBorder="1" applyAlignment="1">
      <alignment horizontal="centerContinuous"/>
    </xf>
    <xf numFmtId="0" fontId="3" fillId="2" borderId="34" xfId="0" applyFont="1" applyFill="1" applyBorder="1" applyAlignment="1">
      <alignment horizontal="centerContinuous"/>
    </xf>
    <xf numFmtId="10" fontId="9" fillId="0" borderId="138" xfId="0" applyNumberFormat="1" applyFont="1" applyBorder="1"/>
    <xf numFmtId="10" fontId="3" fillId="2" borderId="31" xfId="0" applyNumberFormat="1" applyFont="1" applyFill="1" applyBorder="1" applyAlignment="1">
      <alignment horizontal="center"/>
    </xf>
    <xf numFmtId="164" fontId="6" fillId="2" borderId="139" xfId="3" applyFont="1" applyFill="1" applyBorder="1" applyAlignment="1" applyProtection="1">
      <alignment horizontal="center"/>
    </xf>
    <xf numFmtId="164" fontId="6" fillId="6" borderId="139" xfId="3" applyFont="1" applyFill="1" applyBorder="1" applyAlignment="1" applyProtection="1">
      <alignment horizontal="center"/>
    </xf>
    <xf numFmtId="164" fontId="6" fillId="0" borderId="118" xfId="3" applyFont="1" applyFill="1" applyBorder="1" applyAlignment="1" applyProtection="1">
      <alignment horizontal="center"/>
    </xf>
    <xf numFmtId="2" fontId="6" fillId="2" borderId="140" xfId="0" applyNumberFormat="1" applyFont="1" applyFill="1" applyBorder="1" applyAlignment="1">
      <alignment horizontal="center"/>
    </xf>
    <xf numFmtId="165" fontId="4" fillId="2" borderId="138" xfId="0" applyNumberFormat="1" applyFont="1" applyFill="1" applyBorder="1" applyAlignment="1">
      <alignment horizontal="center"/>
    </xf>
    <xf numFmtId="165" fontId="4" fillId="0" borderId="138" xfId="0" applyNumberFormat="1" applyFont="1" applyBorder="1" applyAlignment="1">
      <alignment horizontal="center"/>
    </xf>
    <xf numFmtId="10" fontId="4" fillId="0" borderId="0" xfId="2" applyNumberFormat="1" applyFont="1" applyFill="1" applyBorder="1" applyProtection="1">
      <protection locked="0"/>
    </xf>
    <xf numFmtId="2" fontId="2" fillId="0" borderId="0" xfId="0" applyNumberFormat="1" applyFont="1" applyAlignment="1">
      <alignment horizontal="left"/>
    </xf>
    <xf numFmtId="10" fontId="2" fillId="0" borderId="0" xfId="2" applyNumberFormat="1" applyFont="1" applyFill="1" applyBorder="1" applyProtection="1"/>
    <xf numFmtId="4" fontId="6" fillId="0" borderId="0" xfId="0" applyNumberFormat="1" applyFont="1" applyProtection="1">
      <protection locked="0"/>
    </xf>
    <xf numFmtId="1" fontId="14" fillId="0" borderId="0" xfId="0" applyNumberFormat="1" applyFont="1"/>
    <xf numFmtId="1" fontId="2" fillId="3" borderId="25" xfId="0" applyNumberFormat="1" applyFont="1" applyFill="1" applyBorder="1" applyProtection="1">
      <protection locked="0"/>
    </xf>
    <xf numFmtId="2" fontId="4" fillId="3" borderId="56" xfId="0" applyNumberFormat="1" applyFont="1" applyFill="1" applyBorder="1" applyProtection="1">
      <protection locked="0"/>
    </xf>
    <xf numFmtId="0" fontId="4" fillId="7" borderId="18" xfId="0" applyFont="1" applyFill="1" applyBorder="1" applyAlignment="1">
      <alignment horizontal="center"/>
    </xf>
    <xf numFmtId="0" fontId="4" fillId="7" borderId="127" xfId="0" applyFont="1" applyFill="1" applyBorder="1" applyAlignment="1">
      <alignment horizontal="center"/>
    </xf>
    <xf numFmtId="2" fontId="0" fillId="0" borderId="0" xfId="0" applyNumberFormat="1" applyProtection="1">
      <protection locked="0"/>
    </xf>
    <xf numFmtId="1" fontId="15" fillId="0" borderId="0" xfId="0" applyNumberFormat="1" applyFont="1" applyProtection="1"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2" fontId="4" fillId="0" borderId="0" xfId="0" applyNumberFormat="1" applyFont="1" applyProtection="1">
      <protection locked="0"/>
    </xf>
    <xf numFmtId="168" fontId="4" fillId="0" borderId="0" xfId="0" applyNumberFormat="1" applyFont="1"/>
    <xf numFmtId="10" fontId="4" fillId="0" borderId="0" xfId="0" applyNumberFormat="1" applyFont="1"/>
    <xf numFmtId="2" fontId="4" fillId="0" borderId="0" xfId="0" applyNumberFormat="1" applyFont="1"/>
    <xf numFmtId="1" fontId="4" fillId="0" borderId="0" xfId="0" applyNumberFormat="1" applyFont="1" applyProtection="1"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1" fontId="4" fillId="3" borderId="142" xfId="0" applyNumberFormat="1" applyFont="1" applyFill="1" applyBorder="1" applyProtection="1">
      <protection locked="0"/>
    </xf>
    <xf numFmtId="1" fontId="4" fillId="3" borderId="143" xfId="0" applyNumberFormat="1" applyFont="1" applyFill="1" applyBorder="1" applyAlignment="1" applyProtection="1">
      <alignment horizontal="left"/>
      <protection locked="0"/>
    </xf>
    <xf numFmtId="0" fontId="4" fillId="3" borderId="144" xfId="0" applyFont="1" applyFill="1" applyBorder="1"/>
    <xf numFmtId="0" fontId="4" fillId="3" borderId="76" xfId="0" applyFont="1" applyFill="1" applyBorder="1" applyAlignment="1">
      <alignment horizontal="centerContinuous"/>
    </xf>
    <xf numFmtId="2" fontId="4" fillId="3" borderId="143" xfId="0" applyNumberFormat="1" applyFont="1" applyFill="1" applyBorder="1" applyProtection="1">
      <protection locked="0"/>
    </xf>
    <xf numFmtId="10" fontId="4" fillId="3" borderId="143" xfId="2" applyNumberFormat="1" applyFont="1" applyFill="1" applyBorder="1" applyProtection="1">
      <protection locked="0"/>
    </xf>
    <xf numFmtId="168" fontId="4" fillId="0" borderId="143" xfId="0" applyNumberFormat="1" applyFont="1" applyBorder="1"/>
    <xf numFmtId="10" fontId="4" fillId="0" borderId="143" xfId="0" applyNumberFormat="1" applyFont="1" applyBorder="1"/>
    <xf numFmtId="2" fontId="4" fillId="3" borderId="145" xfId="0" applyNumberFormat="1" applyFont="1" applyFill="1" applyBorder="1" applyProtection="1">
      <protection locked="0"/>
    </xf>
    <xf numFmtId="2" fontId="4" fillId="0" borderId="143" xfId="0" applyNumberFormat="1" applyFont="1" applyBorder="1"/>
    <xf numFmtId="164" fontId="12" fillId="0" borderId="37" xfId="3" applyFont="1" applyFill="1" applyBorder="1" applyProtection="1"/>
    <xf numFmtId="164" fontId="12" fillId="0" borderId="104" xfId="3" applyFont="1" applyFill="1" applyBorder="1" applyProtection="1"/>
    <xf numFmtId="2" fontId="3" fillId="0" borderId="0" xfId="0" applyNumberFormat="1" applyFont="1"/>
    <xf numFmtId="1" fontId="3" fillId="3" borderId="93" xfId="0" applyNumberFormat="1" applyFont="1" applyFill="1" applyBorder="1" applyProtection="1">
      <protection locked="0"/>
    </xf>
    <xf numFmtId="1" fontId="3" fillId="3" borderId="18" xfId="0" applyNumberFormat="1" applyFont="1" applyFill="1" applyBorder="1" applyAlignment="1" applyProtection="1">
      <alignment horizontal="left"/>
      <protection locked="0"/>
    </xf>
    <xf numFmtId="1" fontId="3" fillId="3" borderId="126" xfId="0" applyNumberFormat="1" applyFont="1" applyFill="1" applyBorder="1" applyProtection="1">
      <protection locked="0"/>
    </xf>
    <xf numFmtId="1" fontId="3" fillId="3" borderId="96" xfId="0" applyNumberFormat="1" applyFont="1" applyFill="1" applyBorder="1" applyProtection="1">
      <protection locked="0"/>
    </xf>
    <xf numFmtId="1" fontId="3" fillId="9" borderId="146" xfId="0" applyNumberFormat="1" applyFont="1" applyFill="1" applyBorder="1" applyProtection="1">
      <protection locked="0"/>
    </xf>
    <xf numFmtId="49" fontId="3" fillId="9" borderId="12" xfId="0" applyNumberFormat="1" applyFont="1" applyFill="1" applyBorder="1" applyAlignment="1" applyProtection="1">
      <alignment horizontal="left"/>
      <protection locked="0"/>
    </xf>
    <xf numFmtId="0" fontId="3" fillId="9" borderId="12" xfId="0" applyFont="1" applyFill="1" applyBorder="1"/>
    <xf numFmtId="0" fontId="4" fillId="9" borderId="26" xfId="0" applyFont="1" applyFill="1" applyBorder="1"/>
    <xf numFmtId="0" fontId="4" fillId="9" borderId="13" xfId="0" applyFont="1" applyFill="1" applyBorder="1"/>
    <xf numFmtId="0" fontId="4" fillId="9" borderId="13" xfId="0" applyFont="1" applyFill="1" applyBorder="1" applyAlignment="1">
      <alignment horizontal="center"/>
    </xf>
    <xf numFmtId="2" fontId="4" fillId="9" borderId="16" xfId="0" applyNumberFormat="1" applyFont="1" applyFill="1" applyBorder="1" applyProtection="1">
      <protection locked="0"/>
    </xf>
    <xf numFmtId="10" fontId="4" fillId="9" borderId="16" xfId="2" applyNumberFormat="1" applyFont="1" applyFill="1" applyBorder="1" applyProtection="1">
      <protection locked="0"/>
    </xf>
    <xf numFmtId="168" fontId="4" fillId="9" borderId="16" xfId="0" applyNumberFormat="1" applyFont="1" applyFill="1" applyBorder="1"/>
    <xf numFmtId="10" fontId="4" fillId="9" borderId="16" xfId="0" applyNumberFormat="1" applyFont="1" applyFill="1" applyBorder="1"/>
    <xf numFmtId="2" fontId="4" fillId="9" borderId="16" xfId="0" applyNumberFormat="1" applyFont="1" applyFill="1" applyBorder="1"/>
    <xf numFmtId="2" fontId="4" fillId="9" borderId="95" xfId="0" applyNumberFormat="1" applyFont="1" applyFill="1" applyBorder="1"/>
    <xf numFmtId="1" fontId="4" fillId="9" borderId="45" xfId="0" applyNumberFormat="1" applyFont="1" applyFill="1" applyBorder="1" applyProtection="1">
      <protection locked="0"/>
    </xf>
    <xf numFmtId="49" fontId="4" fillId="9" borderId="8" xfId="0" applyNumberFormat="1" applyFont="1" applyFill="1" applyBorder="1" applyAlignment="1" applyProtection="1">
      <alignment horizontal="left"/>
      <protection locked="0"/>
    </xf>
    <xf numFmtId="0" fontId="4" fillId="9" borderId="8" xfId="0" applyFont="1" applyFill="1" applyBorder="1"/>
    <xf numFmtId="0" fontId="4" fillId="9" borderId="53" xfId="0" applyFont="1" applyFill="1" applyBorder="1"/>
    <xf numFmtId="0" fontId="4" fillId="9" borderId="80" xfId="0" applyFont="1" applyFill="1" applyBorder="1"/>
    <xf numFmtId="0" fontId="4" fillId="9" borderId="80" xfId="0" applyFont="1" applyFill="1" applyBorder="1" applyAlignment="1">
      <alignment horizontal="center"/>
    </xf>
    <xf numFmtId="2" fontId="4" fillId="9" borderId="9" xfId="0" applyNumberFormat="1" applyFont="1" applyFill="1" applyBorder="1" applyProtection="1">
      <protection locked="0"/>
    </xf>
    <xf numFmtId="10" fontId="4" fillId="9" borderId="9" xfId="2" applyNumberFormat="1" applyFont="1" applyFill="1" applyBorder="1" applyProtection="1">
      <protection locked="0"/>
    </xf>
    <xf numFmtId="168" fontId="4" fillId="9" borderId="9" xfId="0" applyNumberFormat="1" applyFont="1" applyFill="1" applyBorder="1"/>
    <xf numFmtId="10" fontId="4" fillId="9" borderId="9" xfId="0" applyNumberFormat="1" applyFont="1" applyFill="1" applyBorder="1"/>
    <xf numFmtId="2" fontId="4" fillId="9" borderId="9" xfId="0" applyNumberFormat="1" applyFont="1" applyFill="1" applyBorder="1"/>
    <xf numFmtId="1" fontId="3" fillId="9" borderId="45" xfId="0" applyNumberFormat="1" applyFont="1" applyFill="1" applyBorder="1" applyProtection="1">
      <protection locked="0"/>
    </xf>
    <xf numFmtId="49" fontId="3" fillId="9" borderId="8" xfId="0" applyNumberFormat="1" applyFont="1" applyFill="1" applyBorder="1" applyAlignment="1" applyProtection="1">
      <alignment horizontal="left"/>
      <protection locked="0"/>
    </xf>
    <xf numFmtId="0" fontId="3" fillId="9" borderId="8" xfId="0" applyFont="1" applyFill="1" applyBorder="1"/>
    <xf numFmtId="2" fontId="4" fillId="9" borderId="10" xfId="0" applyNumberFormat="1" applyFont="1" applyFill="1" applyBorder="1"/>
    <xf numFmtId="1" fontId="4" fillId="9" borderId="69" xfId="0" applyNumberFormat="1" applyFont="1" applyFill="1" applyBorder="1" applyProtection="1">
      <protection locked="0"/>
    </xf>
    <xf numFmtId="49" fontId="4" fillId="9" borderId="70" xfId="0" applyNumberFormat="1" applyFont="1" applyFill="1" applyBorder="1" applyAlignment="1" applyProtection="1">
      <alignment horizontal="left"/>
      <protection locked="0"/>
    </xf>
    <xf numFmtId="0" fontId="4" fillId="9" borderId="70" xfId="0" applyFont="1" applyFill="1" applyBorder="1"/>
    <xf numFmtId="0" fontId="4" fillId="9" borderId="70" xfId="0" applyFont="1" applyFill="1" applyBorder="1" applyAlignment="1">
      <alignment horizontal="center"/>
    </xf>
    <xf numFmtId="2" fontId="4" fillId="9" borderId="70" xfId="0" applyNumberFormat="1" applyFont="1" applyFill="1" applyBorder="1" applyProtection="1">
      <protection locked="0"/>
    </xf>
    <xf numFmtId="10" fontId="4" fillId="9" borderId="70" xfId="2" applyNumberFormat="1" applyFont="1" applyFill="1" applyBorder="1" applyProtection="1">
      <protection locked="0"/>
    </xf>
    <xf numFmtId="168" fontId="4" fillId="9" borderId="70" xfId="0" applyNumberFormat="1" applyFont="1" applyFill="1" applyBorder="1"/>
    <xf numFmtId="10" fontId="4" fillId="9" borderId="70" xfId="0" applyNumberFormat="1" applyFont="1" applyFill="1" applyBorder="1"/>
    <xf numFmtId="2" fontId="4" fillId="9" borderId="70" xfId="0" applyNumberFormat="1" applyFont="1" applyFill="1" applyBorder="1"/>
    <xf numFmtId="1" fontId="15" fillId="10" borderId="104" xfId="0" applyNumberFormat="1" applyFont="1" applyFill="1" applyBorder="1" applyProtection="1">
      <protection locked="0"/>
    </xf>
    <xf numFmtId="2" fontId="3" fillId="10" borderId="104" xfId="0" applyNumberFormat="1" applyFont="1" applyFill="1" applyBorder="1"/>
    <xf numFmtId="1" fontId="20" fillId="0" borderId="0" xfId="0" applyNumberFormat="1" applyFont="1" applyProtection="1">
      <protection locked="0"/>
    </xf>
    <xf numFmtId="49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0" fillId="0" borderId="0" xfId="0" applyFont="1" applyAlignment="1">
      <alignment horizontal="center"/>
    </xf>
    <xf numFmtId="2" fontId="20" fillId="0" borderId="0" xfId="0" applyNumberFormat="1" applyFont="1" applyProtection="1">
      <protection locked="0"/>
    </xf>
    <xf numFmtId="10" fontId="20" fillId="0" borderId="0" xfId="2" applyNumberFormat="1" applyFont="1" applyFill="1" applyBorder="1" applyProtection="1">
      <protection locked="0"/>
    </xf>
    <xf numFmtId="168" fontId="20" fillId="0" borderId="0" xfId="0" applyNumberFormat="1" applyFont="1"/>
    <xf numFmtId="10" fontId="20" fillId="0" borderId="0" xfId="0" applyNumberFormat="1" applyFont="1"/>
    <xf numFmtId="2" fontId="20" fillId="0" borderId="0" xfId="0" applyNumberFormat="1" applyFont="1"/>
    <xf numFmtId="2" fontId="21" fillId="0" borderId="0" xfId="0" applyNumberFormat="1" applyFont="1"/>
    <xf numFmtId="1" fontId="3" fillId="8" borderId="103" xfId="0" applyNumberFormat="1" applyFont="1" applyFill="1" applyBorder="1" applyProtection="1">
      <protection locked="0"/>
    </xf>
    <xf numFmtId="49" fontId="3" fillId="8" borderId="16" xfId="0" applyNumberFormat="1" applyFont="1" applyFill="1" applyBorder="1" applyAlignment="1" applyProtection="1">
      <alignment horizontal="left"/>
      <protection locked="0"/>
    </xf>
    <xf numFmtId="0" fontId="3" fillId="8" borderId="26" xfId="0" applyFont="1" applyFill="1" applyBorder="1"/>
    <xf numFmtId="0" fontId="4" fillId="8" borderId="26" xfId="0" applyFont="1" applyFill="1" applyBorder="1"/>
    <xf numFmtId="0" fontId="4" fillId="8" borderId="16" xfId="0" applyFont="1" applyFill="1" applyBorder="1" applyAlignment="1">
      <alignment horizontal="center"/>
    </xf>
    <xf numFmtId="2" fontId="4" fillId="8" borderId="16" xfId="0" applyNumberFormat="1" applyFont="1" applyFill="1" applyBorder="1" applyProtection="1">
      <protection locked="0"/>
    </xf>
    <xf numFmtId="10" fontId="4" fillId="8" borderId="16" xfId="2" applyNumberFormat="1" applyFont="1" applyFill="1" applyBorder="1" applyProtection="1">
      <protection locked="0"/>
    </xf>
    <xf numFmtId="168" fontId="4" fillId="8" borderId="16" xfId="0" applyNumberFormat="1" applyFont="1" applyFill="1" applyBorder="1"/>
    <xf numFmtId="10" fontId="4" fillId="8" borderId="16" xfId="0" applyNumberFormat="1" applyFont="1" applyFill="1" applyBorder="1"/>
    <xf numFmtId="2" fontId="4" fillId="8" borderId="16" xfId="0" applyNumberFormat="1" applyFont="1" applyFill="1" applyBorder="1"/>
    <xf numFmtId="2" fontId="4" fillId="8" borderId="132" xfId="0" applyNumberFormat="1" applyFont="1" applyFill="1" applyBorder="1"/>
    <xf numFmtId="1" fontId="4" fillId="8" borderId="45" xfId="0" applyNumberFormat="1" applyFont="1" applyFill="1" applyBorder="1" applyProtection="1">
      <protection locked="0"/>
    </xf>
    <xf numFmtId="49" fontId="4" fillId="8" borderId="9" xfId="0" applyNumberFormat="1" applyFont="1" applyFill="1" applyBorder="1" applyAlignment="1" applyProtection="1">
      <alignment horizontal="left"/>
      <protection locked="0"/>
    </xf>
    <xf numFmtId="0" fontId="4" fillId="8" borderId="53" xfId="0" applyFont="1" applyFill="1" applyBorder="1"/>
    <xf numFmtId="0" fontId="4" fillId="8" borderId="9" xfId="0" applyFont="1" applyFill="1" applyBorder="1" applyAlignment="1">
      <alignment horizontal="center"/>
    </xf>
    <xf numFmtId="2" fontId="4" fillId="8" borderId="9" xfId="0" applyNumberFormat="1" applyFont="1" applyFill="1" applyBorder="1" applyProtection="1">
      <protection locked="0"/>
    </xf>
    <xf numFmtId="10" fontId="4" fillId="8" borderId="9" xfId="2" applyNumberFormat="1" applyFont="1" applyFill="1" applyBorder="1" applyProtection="1">
      <protection locked="0"/>
    </xf>
    <xf numFmtId="168" fontId="4" fillId="8" borderId="9" xfId="0" applyNumberFormat="1" applyFont="1" applyFill="1" applyBorder="1"/>
    <xf numFmtId="10" fontId="4" fillId="8" borderId="9" xfId="0" applyNumberFormat="1" applyFont="1" applyFill="1" applyBorder="1"/>
    <xf numFmtId="2" fontId="4" fillId="8" borderId="9" xfId="0" applyNumberFormat="1" applyFont="1" applyFill="1" applyBorder="1"/>
    <xf numFmtId="2" fontId="4" fillId="8" borderId="81" xfId="0" applyNumberFormat="1" applyFont="1" applyFill="1" applyBorder="1"/>
    <xf numFmtId="1" fontId="3" fillId="8" borderId="45" xfId="0" applyNumberFormat="1" applyFont="1" applyFill="1" applyBorder="1" applyProtection="1">
      <protection locked="0"/>
    </xf>
    <xf numFmtId="49" fontId="3" fillId="8" borderId="9" xfId="0" applyNumberFormat="1" applyFont="1" applyFill="1" applyBorder="1" applyAlignment="1" applyProtection="1">
      <alignment horizontal="left"/>
      <protection locked="0"/>
    </xf>
    <xf numFmtId="0" fontId="3" fillId="8" borderId="53" xfId="0" applyFont="1" applyFill="1" applyBorder="1"/>
    <xf numFmtId="0" fontId="4" fillId="8" borderId="8" xfId="0" applyFont="1" applyFill="1" applyBorder="1"/>
    <xf numFmtId="0" fontId="4" fillId="8" borderId="80" xfId="0" applyFont="1" applyFill="1" applyBorder="1"/>
    <xf numFmtId="2" fontId="4" fillId="8" borderId="10" xfId="0" applyNumberFormat="1" applyFont="1" applyFill="1" applyBorder="1"/>
    <xf numFmtId="1" fontId="4" fillId="8" borderId="69" xfId="0" applyNumberFormat="1" applyFont="1" applyFill="1" applyBorder="1" applyProtection="1">
      <protection locked="0"/>
    </xf>
    <xf numFmtId="49" fontId="4" fillId="8" borderId="70" xfId="0" applyNumberFormat="1" applyFont="1" applyFill="1" applyBorder="1" applyAlignment="1" applyProtection="1">
      <alignment horizontal="left"/>
      <protection locked="0"/>
    </xf>
    <xf numFmtId="0" fontId="4" fillId="8" borderId="70" xfId="0" applyFont="1" applyFill="1" applyBorder="1"/>
    <xf numFmtId="0" fontId="4" fillId="8" borderId="70" xfId="0" applyFont="1" applyFill="1" applyBorder="1" applyAlignment="1">
      <alignment horizontal="center"/>
    </xf>
    <xf numFmtId="2" fontId="4" fillId="8" borderId="70" xfId="0" applyNumberFormat="1" applyFont="1" applyFill="1" applyBorder="1" applyProtection="1">
      <protection locked="0"/>
    </xf>
    <xf numFmtId="10" fontId="4" fillId="8" borderId="70" xfId="2" applyNumberFormat="1" applyFont="1" applyFill="1" applyBorder="1" applyProtection="1">
      <protection locked="0"/>
    </xf>
    <xf numFmtId="168" fontId="4" fillId="8" borderId="70" xfId="0" applyNumberFormat="1" applyFont="1" applyFill="1" applyBorder="1"/>
    <xf numFmtId="10" fontId="4" fillId="8" borderId="70" xfId="0" applyNumberFormat="1" applyFont="1" applyFill="1" applyBorder="1"/>
    <xf numFmtId="2" fontId="4" fillId="8" borderId="70" xfId="0" applyNumberFormat="1" applyFont="1" applyFill="1" applyBorder="1"/>
    <xf numFmtId="1" fontId="15" fillId="4" borderId="104" xfId="0" applyNumberFormat="1" applyFont="1" applyFill="1" applyBorder="1" applyProtection="1">
      <protection locked="0"/>
    </xf>
    <xf numFmtId="1" fontId="4" fillId="11" borderId="45" xfId="0" applyNumberFormat="1" applyFont="1" applyFill="1" applyBorder="1" applyProtection="1">
      <protection locked="0"/>
    </xf>
    <xf numFmtId="49" fontId="4" fillId="11" borderId="9" xfId="0" applyNumberFormat="1" applyFont="1" applyFill="1" applyBorder="1" applyAlignment="1" applyProtection="1">
      <alignment horizontal="left"/>
      <protection locked="0"/>
    </xf>
    <xf numFmtId="2" fontId="4" fillId="11" borderId="9" xfId="0" applyNumberFormat="1" applyFont="1" applyFill="1" applyBorder="1" applyProtection="1">
      <protection locked="0"/>
    </xf>
    <xf numFmtId="10" fontId="4" fillId="11" borderId="9" xfId="2" applyNumberFormat="1" applyFont="1" applyFill="1" applyBorder="1" applyProtection="1">
      <protection locked="0"/>
    </xf>
    <xf numFmtId="168" fontId="4" fillId="11" borderId="9" xfId="0" applyNumberFormat="1" applyFont="1" applyFill="1" applyBorder="1"/>
    <xf numFmtId="10" fontId="4" fillId="11" borderId="9" xfId="0" applyNumberFormat="1" applyFont="1" applyFill="1" applyBorder="1"/>
    <xf numFmtId="2" fontId="4" fillId="11" borderId="9" xfId="0" applyNumberFormat="1" applyFont="1" applyFill="1" applyBorder="1"/>
    <xf numFmtId="2" fontId="4" fillId="11" borderId="81" xfId="0" applyNumberFormat="1" applyFont="1" applyFill="1" applyBorder="1"/>
    <xf numFmtId="0" fontId="4" fillId="11" borderId="26" xfId="0" applyFont="1" applyFill="1" applyBorder="1"/>
    <xf numFmtId="2" fontId="4" fillId="11" borderId="10" xfId="0" applyNumberFormat="1" applyFont="1" applyFill="1" applyBorder="1"/>
    <xf numFmtId="1" fontId="4" fillId="5" borderId="103" xfId="0" applyNumberFormat="1" applyFont="1" applyFill="1" applyBorder="1" applyProtection="1">
      <protection locked="0"/>
    </xf>
    <xf numFmtId="49" fontId="4" fillId="5" borderId="108" xfId="0" applyNumberFormat="1" applyFont="1" applyFill="1" applyBorder="1" applyAlignment="1" applyProtection="1">
      <alignment horizontal="left"/>
      <protection locked="0"/>
    </xf>
    <xf numFmtId="1" fontId="4" fillId="5" borderId="45" xfId="0" applyNumberFormat="1" applyFont="1" applyFill="1" applyBorder="1" applyProtection="1">
      <protection locked="0"/>
    </xf>
    <xf numFmtId="49" fontId="4" fillId="5" borderId="9" xfId="0" applyNumberFormat="1" applyFont="1" applyFill="1" applyBorder="1" applyAlignment="1" applyProtection="1">
      <alignment horizontal="left"/>
      <protection locked="0"/>
    </xf>
    <xf numFmtId="2" fontId="4" fillId="5" borderId="9" xfId="0" applyNumberFormat="1" applyFont="1" applyFill="1" applyBorder="1" applyProtection="1">
      <protection locked="0"/>
    </xf>
    <xf numFmtId="10" fontId="4" fillId="5" borderId="9" xfId="2" applyNumberFormat="1" applyFont="1" applyFill="1" applyBorder="1" applyProtection="1">
      <protection locked="0"/>
    </xf>
    <xf numFmtId="168" fontId="4" fillId="5" borderId="9" xfId="0" applyNumberFormat="1" applyFont="1" applyFill="1" applyBorder="1"/>
    <xf numFmtId="10" fontId="4" fillId="5" borderId="9" xfId="0" applyNumberFormat="1" applyFont="1" applyFill="1" applyBorder="1"/>
    <xf numFmtId="2" fontId="4" fillId="5" borderId="9" xfId="0" applyNumberFormat="1" applyFont="1" applyFill="1" applyBorder="1"/>
    <xf numFmtId="2" fontId="4" fillId="5" borderId="81" xfId="0" applyNumberFormat="1" applyFont="1" applyFill="1" applyBorder="1"/>
    <xf numFmtId="0" fontId="4" fillId="5" borderId="26" xfId="0" applyFont="1" applyFill="1" applyBorder="1"/>
    <xf numFmtId="2" fontId="4" fillId="5" borderId="10" xfId="0" applyNumberFormat="1" applyFont="1" applyFill="1" applyBorder="1"/>
    <xf numFmtId="1" fontId="4" fillId="12" borderId="146" xfId="0" applyNumberFormat="1" applyFont="1" applyFill="1" applyBorder="1" applyProtection="1">
      <protection locked="0"/>
    </xf>
    <xf numFmtId="49" fontId="4" fillId="12" borderId="16" xfId="0" applyNumberFormat="1" applyFont="1" applyFill="1" applyBorder="1" applyAlignment="1" applyProtection="1">
      <alignment horizontal="left"/>
      <protection locked="0"/>
    </xf>
    <xf numFmtId="2" fontId="4" fillId="12" borderId="16" xfId="0" applyNumberFormat="1" applyFont="1" applyFill="1" applyBorder="1" applyProtection="1">
      <protection locked="0"/>
    </xf>
    <xf numFmtId="10" fontId="4" fillId="12" borderId="16" xfId="2" applyNumberFormat="1" applyFont="1" applyFill="1" applyBorder="1" applyProtection="1">
      <protection locked="0"/>
    </xf>
    <xf numFmtId="168" fontId="4" fillId="12" borderId="16" xfId="0" applyNumberFormat="1" applyFont="1" applyFill="1" applyBorder="1"/>
    <xf numFmtId="10" fontId="4" fillId="12" borderId="16" xfId="0" applyNumberFormat="1" applyFont="1" applyFill="1" applyBorder="1"/>
    <xf numFmtId="2" fontId="4" fillId="12" borderId="16" xfId="0" applyNumberFormat="1" applyFont="1" applyFill="1" applyBorder="1"/>
    <xf numFmtId="2" fontId="4" fillId="12" borderId="132" xfId="0" applyNumberFormat="1" applyFont="1" applyFill="1" applyBorder="1"/>
    <xf numFmtId="1" fontId="4" fillId="12" borderId="45" xfId="0" applyNumberFormat="1" applyFont="1" applyFill="1" applyBorder="1" applyProtection="1">
      <protection locked="0"/>
    </xf>
    <xf numFmtId="49" fontId="4" fillId="12" borderId="9" xfId="0" applyNumberFormat="1" applyFont="1" applyFill="1" applyBorder="1" applyAlignment="1" applyProtection="1">
      <alignment horizontal="left"/>
      <protection locked="0"/>
    </xf>
    <xf numFmtId="2" fontId="4" fillId="12" borderId="9" xfId="0" applyNumberFormat="1" applyFont="1" applyFill="1" applyBorder="1" applyProtection="1">
      <protection locked="0"/>
    </xf>
    <xf numFmtId="10" fontId="4" fillId="12" borderId="9" xfId="2" applyNumberFormat="1" applyFont="1" applyFill="1" applyBorder="1" applyProtection="1">
      <protection locked="0"/>
    </xf>
    <xf numFmtId="168" fontId="4" fillId="12" borderId="9" xfId="0" applyNumberFormat="1" applyFont="1" applyFill="1" applyBorder="1"/>
    <xf numFmtId="10" fontId="4" fillId="12" borderId="9" xfId="0" applyNumberFormat="1" applyFont="1" applyFill="1" applyBorder="1"/>
    <xf numFmtId="2" fontId="4" fillId="12" borderId="9" xfId="0" applyNumberFormat="1" applyFont="1" applyFill="1" applyBorder="1"/>
    <xf numFmtId="2" fontId="4" fillId="12" borderId="81" xfId="0" applyNumberFormat="1" applyFont="1" applyFill="1" applyBorder="1"/>
    <xf numFmtId="0" fontId="4" fillId="12" borderId="26" xfId="0" applyFont="1" applyFill="1" applyBorder="1"/>
    <xf numFmtId="2" fontId="4" fillId="12" borderId="10" xfId="0" applyNumberFormat="1" applyFont="1" applyFill="1" applyBorder="1"/>
    <xf numFmtId="1" fontId="15" fillId="13" borderId="104" xfId="0" applyNumberFormat="1" applyFont="1" applyFill="1" applyBorder="1" applyProtection="1">
      <protection locked="0"/>
    </xf>
    <xf numFmtId="1" fontId="4" fillId="14" borderId="146" xfId="0" applyNumberFormat="1" applyFont="1" applyFill="1" applyBorder="1" applyProtection="1">
      <protection locked="0"/>
    </xf>
    <xf numFmtId="49" fontId="4" fillId="14" borderId="16" xfId="0" applyNumberFormat="1" applyFont="1" applyFill="1" applyBorder="1" applyAlignment="1" applyProtection="1">
      <alignment horizontal="left"/>
      <protection locked="0"/>
    </xf>
    <xf numFmtId="2" fontId="4" fillId="14" borderId="16" xfId="0" applyNumberFormat="1" applyFont="1" applyFill="1" applyBorder="1" applyProtection="1">
      <protection locked="0"/>
    </xf>
    <xf numFmtId="10" fontId="4" fillId="14" borderId="16" xfId="2" applyNumberFormat="1" applyFont="1" applyFill="1" applyBorder="1" applyProtection="1">
      <protection locked="0"/>
    </xf>
    <xf numFmtId="168" fontId="4" fillId="14" borderId="16" xfId="0" applyNumberFormat="1" applyFont="1" applyFill="1" applyBorder="1"/>
    <xf numFmtId="10" fontId="4" fillId="14" borderId="16" xfId="0" applyNumberFormat="1" applyFont="1" applyFill="1" applyBorder="1"/>
    <xf numFmtId="2" fontId="4" fillId="14" borderId="16" xfId="0" applyNumberFormat="1" applyFont="1" applyFill="1" applyBorder="1"/>
    <xf numFmtId="2" fontId="4" fillId="14" borderId="132" xfId="0" applyNumberFormat="1" applyFont="1" applyFill="1" applyBorder="1"/>
    <xf numFmtId="1" fontId="4" fillId="14" borderId="45" xfId="0" applyNumberFormat="1" applyFont="1" applyFill="1" applyBorder="1" applyProtection="1">
      <protection locked="0"/>
    </xf>
    <xf numFmtId="49" fontId="4" fillId="14" borderId="9" xfId="0" applyNumberFormat="1" applyFont="1" applyFill="1" applyBorder="1" applyAlignment="1" applyProtection="1">
      <alignment horizontal="left"/>
      <protection locked="0"/>
    </xf>
    <xf numFmtId="2" fontId="4" fillId="14" borderId="9" xfId="0" applyNumberFormat="1" applyFont="1" applyFill="1" applyBorder="1" applyProtection="1">
      <protection locked="0"/>
    </xf>
    <xf numFmtId="10" fontId="4" fillId="14" borderId="9" xfId="2" applyNumberFormat="1" applyFont="1" applyFill="1" applyBorder="1" applyProtection="1">
      <protection locked="0"/>
    </xf>
    <xf numFmtId="168" fontId="4" fillId="14" borderId="9" xfId="0" applyNumberFormat="1" applyFont="1" applyFill="1" applyBorder="1"/>
    <xf numFmtId="10" fontId="4" fillId="14" borderId="9" xfId="0" applyNumberFormat="1" applyFont="1" applyFill="1" applyBorder="1"/>
    <xf numFmtId="2" fontId="4" fillId="14" borderId="9" xfId="0" applyNumberFormat="1" applyFont="1" applyFill="1" applyBorder="1"/>
    <xf numFmtId="2" fontId="4" fillId="14" borderId="81" xfId="0" applyNumberFormat="1" applyFont="1" applyFill="1" applyBorder="1"/>
    <xf numFmtId="0" fontId="4" fillId="14" borderId="26" xfId="0" applyFont="1" applyFill="1" applyBorder="1"/>
    <xf numFmtId="2" fontId="4" fillId="14" borderId="10" xfId="0" applyNumberFormat="1" applyFont="1" applyFill="1" applyBorder="1"/>
    <xf numFmtId="1" fontId="15" fillId="15" borderId="104" xfId="0" applyNumberFormat="1" applyFont="1" applyFill="1" applyBorder="1" applyProtection="1">
      <protection locked="0"/>
    </xf>
    <xf numFmtId="1" fontId="4" fillId="16" borderId="146" xfId="0" applyNumberFormat="1" applyFont="1" applyFill="1" applyBorder="1" applyProtection="1">
      <protection locked="0"/>
    </xf>
    <xf numFmtId="49" fontId="4" fillId="16" borderId="16" xfId="0" applyNumberFormat="1" applyFont="1" applyFill="1" applyBorder="1" applyAlignment="1" applyProtection="1">
      <alignment horizontal="left"/>
      <protection locked="0"/>
    </xf>
    <xf numFmtId="2" fontId="4" fillId="16" borderId="16" xfId="0" applyNumberFormat="1" applyFont="1" applyFill="1" applyBorder="1" applyProtection="1">
      <protection locked="0"/>
    </xf>
    <xf numFmtId="10" fontId="4" fillId="16" borderId="16" xfId="2" applyNumberFormat="1" applyFont="1" applyFill="1" applyBorder="1" applyProtection="1">
      <protection locked="0"/>
    </xf>
    <xf numFmtId="168" fontId="4" fillId="16" borderId="16" xfId="0" applyNumberFormat="1" applyFont="1" applyFill="1" applyBorder="1"/>
    <xf numFmtId="10" fontId="4" fillId="16" borderId="16" xfId="0" applyNumberFormat="1" applyFont="1" applyFill="1" applyBorder="1"/>
    <xf numFmtId="2" fontId="4" fillId="16" borderId="16" xfId="0" applyNumberFormat="1" applyFont="1" applyFill="1" applyBorder="1"/>
    <xf numFmtId="2" fontId="4" fillId="16" borderId="132" xfId="0" applyNumberFormat="1" applyFont="1" applyFill="1" applyBorder="1"/>
    <xf numFmtId="1" fontId="4" fillId="16" borderId="45" xfId="0" applyNumberFormat="1" applyFont="1" applyFill="1" applyBorder="1" applyProtection="1">
      <protection locked="0"/>
    </xf>
    <xf numFmtId="49" fontId="4" fillId="16" borderId="9" xfId="0" applyNumberFormat="1" applyFont="1" applyFill="1" applyBorder="1" applyAlignment="1" applyProtection="1">
      <alignment horizontal="left"/>
      <protection locked="0"/>
    </xf>
    <xf numFmtId="2" fontId="4" fillId="16" borderId="9" xfId="0" applyNumberFormat="1" applyFont="1" applyFill="1" applyBorder="1" applyProtection="1">
      <protection locked="0"/>
    </xf>
    <xf numFmtId="10" fontId="4" fillId="16" borderId="9" xfId="2" applyNumberFormat="1" applyFont="1" applyFill="1" applyBorder="1" applyProtection="1">
      <protection locked="0"/>
    </xf>
    <xf numFmtId="168" fontId="4" fillId="16" borderId="9" xfId="0" applyNumberFormat="1" applyFont="1" applyFill="1" applyBorder="1"/>
    <xf numFmtId="10" fontId="4" fillId="16" borderId="9" xfId="0" applyNumberFormat="1" applyFont="1" applyFill="1" applyBorder="1"/>
    <xf numFmtId="2" fontId="4" fillId="16" borderId="9" xfId="0" applyNumberFormat="1" applyFont="1" applyFill="1" applyBorder="1"/>
    <xf numFmtId="2" fontId="4" fillId="16" borderId="81" xfId="0" applyNumberFormat="1" applyFont="1" applyFill="1" applyBorder="1"/>
    <xf numFmtId="0" fontId="4" fillId="16" borderId="26" xfId="0" applyFont="1" applyFill="1" applyBorder="1"/>
    <xf numFmtId="2" fontId="4" fillId="16" borderId="10" xfId="0" applyNumberFormat="1" applyFont="1" applyFill="1" applyBorder="1"/>
    <xf numFmtId="1" fontId="4" fillId="16" borderId="69" xfId="0" applyNumberFormat="1" applyFont="1" applyFill="1" applyBorder="1" applyProtection="1">
      <protection locked="0"/>
    </xf>
    <xf numFmtId="49" fontId="4" fillId="16" borderId="70" xfId="0" applyNumberFormat="1" applyFont="1" applyFill="1" applyBorder="1" applyAlignment="1" applyProtection="1">
      <alignment horizontal="left"/>
      <protection locked="0"/>
    </xf>
    <xf numFmtId="0" fontId="4" fillId="16" borderId="70" xfId="0" applyFont="1" applyFill="1" applyBorder="1"/>
    <xf numFmtId="0" fontId="4" fillId="16" borderId="70" xfId="0" applyFont="1" applyFill="1" applyBorder="1" applyAlignment="1">
      <alignment horizontal="center"/>
    </xf>
    <xf numFmtId="2" fontId="4" fillId="16" borderId="70" xfId="0" applyNumberFormat="1" applyFont="1" applyFill="1" applyBorder="1" applyProtection="1">
      <protection locked="0"/>
    </xf>
    <xf numFmtId="10" fontId="4" fillId="16" borderId="70" xfId="2" applyNumberFormat="1" applyFont="1" applyFill="1" applyBorder="1" applyProtection="1">
      <protection locked="0"/>
    </xf>
    <xf numFmtId="168" fontId="4" fillId="16" borderId="70" xfId="0" applyNumberFormat="1" applyFont="1" applyFill="1" applyBorder="1"/>
    <xf numFmtId="10" fontId="4" fillId="16" borderId="70" xfId="0" applyNumberFormat="1" applyFont="1" applyFill="1" applyBorder="1"/>
    <xf numFmtId="2" fontId="4" fillId="16" borderId="70" xfId="0" applyNumberFormat="1" applyFont="1" applyFill="1" applyBorder="1"/>
    <xf numFmtId="1" fontId="15" fillId="17" borderId="104" xfId="0" applyNumberFormat="1" applyFont="1" applyFill="1" applyBorder="1" applyProtection="1">
      <protection locked="0"/>
    </xf>
    <xf numFmtId="1" fontId="4" fillId="11" borderId="146" xfId="0" applyNumberFormat="1" applyFont="1" applyFill="1" applyBorder="1" applyProtection="1">
      <protection locked="0"/>
    </xf>
    <xf numFmtId="49" fontId="4" fillId="11" borderId="16" xfId="0" applyNumberFormat="1" applyFont="1" applyFill="1" applyBorder="1" applyAlignment="1" applyProtection="1">
      <alignment horizontal="left"/>
      <protection locked="0"/>
    </xf>
    <xf numFmtId="2" fontId="4" fillId="11" borderId="16" xfId="0" applyNumberFormat="1" applyFont="1" applyFill="1" applyBorder="1" applyProtection="1">
      <protection locked="0"/>
    </xf>
    <xf numFmtId="10" fontId="4" fillId="11" borderId="16" xfId="2" applyNumberFormat="1" applyFont="1" applyFill="1" applyBorder="1" applyProtection="1">
      <protection locked="0"/>
    </xf>
    <xf numFmtId="168" fontId="4" fillId="11" borderId="16" xfId="0" applyNumberFormat="1" applyFont="1" applyFill="1" applyBorder="1"/>
    <xf numFmtId="10" fontId="4" fillId="11" borderId="16" xfId="0" applyNumberFormat="1" applyFont="1" applyFill="1" applyBorder="1"/>
    <xf numFmtId="2" fontId="4" fillId="11" borderId="16" xfId="0" applyNumberFormat="1" applyFont="1" applyFill="1" applyBorder="1"/>
    <xf numFmtId="2" fontId="4" fillId="11" borderId="132" xfId="0" applyNumberFormat="1" applyFont="1" applyFill="1" applyBorder="1"/>
    <xf numFmtId="1" fontId="15" fillId="18" borderId="104" xfId="0" applyNumberFormat="1" applyFont="1" applyFill="1" applyBorder="1" applyProtection="1">
      <protection locked="0"/>
    </xf>
    <xf numFmtId="2" fontId="3" fillId="18" borderId="104" xfId="0" applyNumberFormat="1" applyFont="1" applyFill="1" applyBorder="1"/>
    <xf numFmtId="2" fontId="3" fillId="17" borderId="104" xfId="0" applyNumberFormat="1" applyFont="1" applyFill="1" applyBorder="1"/>
    <xf numFmtId="2" fontId="3" fillId="15" borderId="104" xfId="0" applyNumberFormat="1" applyFont="1" applyFill="1" applyBorder="1"/>
    <xf numFmtId="2" fontId="3" fillId="13" borderId="104" xfId="0" applyNumberFormat="1" applyFont="1" applyFill="1" applyBorder="1"/>
    <xf numFmtId="2" fontId="3" fillId="11" borderId="104" xfId="0" applyNumberFormat="1" applyFont="1" applyFill="1" applyBorder="1"/>
    <xf numFmtId="2" fontId="3" fillId="4" borderId="104" xfId="0" applyNumberFormat="1" applyFont="1" applyFill="1" applyBorder="1"/>
    <xf numFmtId="165" fontId="4" fillId="2" borderId="151" xfId="0" applyNumberFormat="1" applyFont="1" applyFill="1" applyBorder="1" applyProtection="1">
      <protection hidden="1"/>
    </xf>
    <xf numFmtId="165" fontId="4" fillId="2" borderId="151" xfId="0" applyNumberFormat="1" applyFont="1" applyFill="1" applyBorder="1"/>
    <xf numFmtId="2" fontId="2" fillId="3" borderId="151" xfId="0" applyNumberFormat="1" applyFont="1" applyFill="1" applyBorder="1" applyProtection="1">
      <protection locked="0"/>
    </xf>
    <xf numFmtId="10" fontId="2" fillId="3" borderId="151" xfId="2" applyNumberFormat="1" applyFont="1" applyFill="1" applyBorder="1" applyProtection="1"/>
    <xf numFmtId="165" fontId="4" fillId="2" borderId="127" xfId="0" applyNumberFormat="1" applyFont="1" applyFill="1" applyBorder="1" applyProtection="1">
      <protection hidden="1"/>
    </xf>
    <xf numFmtId="165" fontId="4" fillId="2" borderId="127" xfId="0" applyNumberFormat="1" applyFont="1" applyFill="1" applyBorder="1"/>
    <xf numFmtId="165" fontId="4" fillId="2" borderId="0" xfId="0" applyNumberFormat="1" applyFont="1" applyFill="1" applyProtection="1">
      <protection hidden="1"/>
    </xf>
    <xf numFmtId="165" fontId="4" fillId="2" borderId="0" xfId="0" applyNumberFormat="1" applyFont="1" applyFill="1"/>
    <xf numFmtId="0" fontId="2" fillId="0" borderId="0" xfId="0" applyFont="1" applyAlignment="1" applyProtection="1">
      <alignment wrapText="1"/>
      <protection locked="0"/>
    </xf>
    <xf numFmtId="165" fontId="4" fillId="0" borderId="0" xfId="0" applyNumberFormat="1" applyFont="1" applyProtection="1">
      <protection hidden="1"/>
    </xf>
    <xf numFmtId="165" fontId="4" fillId="0" borderId="0" xfId="0" applyNumberFormat="1" applyFont="1"/>
    <xf numFmtId="2" fontId="2" fillId="0" borderId="0" xfId="0" applyNumberFormat="1" applyFont="1" applyProtection="1">
      <protection locked="0"/>
    </xf>
    <xf numFmtId="165" fontId="4" fillId="2" borderId="152" xfId="0" applyNumberFormat="1" applyFont="1" applyFill="1" applyBorder="1" applyProtection="1">
      <protection hidden="1"/>
    </xf>
    <xf numFmtId="165" fontId="4" fillId="2" borderId="152" xfId="0" applyNumberFormat="1" applyFont="1" applyFill="1" applyBorder="1"/>
    <xf numFmtId="0" fontId="2" fillId="3" borderId="153" xfId="0" applyFont="1" applyFill="1" applyBorder="1" applyAlignment="1" applyProtection="1">
      <alignment wrapText="1"/>
      <protection locked="0"/>
    </xf>
    <xf numFmtId="0" fontId="2" fillId="3" borderId="153" xfId="0" applyFont="1" applyFill="1" applyBorder="1" applyProtection="1">
      <protection locked="0"/>
    </xf>
    <xf numFmtId="0" fontId="2" fillId="3" borderId="154" xfId="0" applyFont="1" applyFill="1" applyBorder="1" applyAlignment="1" applyProtection="1">
      <alignment wrapText="1"/>
      <protection locked="0"/>
    </xf>
    <xf numFmtId="0" fontId="9" fillId="2" borderId="133" xfId="0" applyFont="1" applyFill="1" applyBorder="1" applyAlignment="1">
      <alignment horizontal="center" vertical="center"/>
    </xf>
    <xf numFmtId="0" fontId="9" fillId="2" borderId="155" xfId="0" applyFont="1" applyFill="1" applyBorder="1" applyAlignment="1">
      <alignment horizontal="centerContinuous" vertical="center"/>
    </xf>
    <xf numFmtId="0" fontId="0" fillId="2" borderId="23" xfId="0" applyFill="1" applyBorder="1" applyAlignment="1">
      <alignment horizontal="centerContinuous"/>
    </xf>
    <xf numFmtId="0" fontId="9" fillId="2" borderId="22" xfId="0" applyFont="1" applyFill="1" applyBorder="1" applyAlignment="1">
      <alignment horizontal="centerContinuous" vertical="center"/>
    </xf>
    <xf numFmtId="0" fontId="2" fillId="3" borderId="156" xfId="0" applyFont="1" applyFill="1" applyBorder="1" applyProtection="1">
      <protection locked="0"/>
    </xf>
    <xf numFmtId="0" fontId="9" fillId="2" borderId="36" xfId="0" applyFont="1" applyFill="1" applyBorder="1" applyAlignment="1">
      <alignment horizontal="left" vertical="center" wrapText="1"/>
    </xf>
    <xf numFmtId="0" fontId="9" fillId="2" borderId="147" xfId="0" applyFont="1" applyFill="1" applyBorder="1" applyAlignment="1">
      <alignment horizontal="center" vertical="center" wrapText="1"/>
    </xf>
    <xf numFmtId="0" fontId="9" fillId="2" borderId="150" xfId="0" applyFont="1" applyFill="1" applyBorder="1" applyAlignment="1">
      <alignment horizontal="center" vertical="center" wrapText="1"/>
    </xf>
    <xf numFmtId="0" fontId="9" fillId="2" borderId="148" xfId="0" applyFont="1" applyFill="1" applyBorder="1" applyAlignment="1">
      <alignment horizontal="center" vertical="center" wrapText="1"/>
    </xf>
    <xf numFmtId="165" fontId="4" fillId="2" borderId="157" xfId="0" applyNumberFormat="1" applyFont="1" applyFill="1" applyBorder="1" applyProtection="1">
      <protection hidden="1"/>
    </xf>
    <xf numFmtId="165" fontId="3" fillId="2" borderId="104" xfId="0" applyNumberFormat="1" applyFont="1" applyFill="1" applyBorder="1"/>
    <xf numFmtId="2" fontId="2" fillId="3" borderId="9" xfId="0" applyNumberFormat="1" applyFont="1" applyFill="1" applyBorder="1" applyProtection="1">
      <protection locked="0"/>
    </xf>
    <xf numFmtId="10" fontId="2" fillId="3" borderId="9" xfId="2" applyNumberFormat="1" applyFont="1" applyFill="1" applyBorder="1" applyProtection="1"/>
    <xf numFmtId="2" fontId="2" fillId="3" borderId="16" xfId="0" applyNumberFormat="1" applyFont="1" applyFill="1" applyBorder="1" applyProtection="1">
      <protection locked="0"/>
    </xf>
    <xf numFmtId="10" fontId="2" fillId="3" borderId="16" xfId="2" applyNumberFormat="1" applyFont="1" applyFill="1" applyBorder="1" applyProtection="1"/>
    <xf numFmtId="165" fontId="3" fillId="0" borderId="141" xfId="0" applyNumberFormat="1" applyFont="1" applyBorder="1" applyAlignment="1">
      <alignment horizontal="center"/>
    </xf>
    <xf numFmtId="165" fontId="3" fillId="0" borderId="80" xfId="0" applyNumberFormat="1" applyFont="1" applyBorder="1"/>
    <xf numFmtId="165" fontId="4" fillId="2" borderId="9" xfId="0" applyNumberFormat="1" applyFont="1" applyFill="1" applyBorder="1" applyProtection="1">
      <protection hidden="1"/>
    </xf>
    <xf numFmtId="0" fontId="6" fillId="3" borderId="0" xfId="2" applyNumberFormat="1" applyFont="1" applyFill="1" applyBorder="1" applyAlignment="1" applyProtection="1">
      <alignment horizontal="center"/>
      <protection locked="0"/>
    </xf>
    <xf numFmtId="14" fontId="6" fillId="3" borderId="0" xfId="0" applyNumberFormat="1" applyFont="1" applyFill="1" applyAlignment="1" applyProtection="1">
      <alignment horizontal="left" vertical="center"/>
      <protection locked="0"/>
    </xf>
    <xf numFmtId="0" fontId="6" fillId="3" borderId="163" xfId="0" applyFont="1" applyFill="1" applyBorder="1" applyAlignment="1" applyProtection="1">
      <alignment horizontal="left" vertical="center"/>
      <protection locked="0"/>
    </xf>
    <xf numFmtId="2" fontId="6" fillId="0" borderId="17" xfId="0" applyNumberFormat="1" applyFont="1" applyBorder="1" applyAlignment="1">
      <alignment horizontal="center" vertical="center"/>
    </xf>
    <xf numFmtId="164" fontId="6" fillId="2" borderId="100" xfId="0" applyNumberFormat="1" applyFont="1" applyFill="1" applyBorder="1" applyAlignment="1">
      <alignment horizontal="center"/>
    </xf>
    <xf numFmtId="0" fontId="4" fillId="2" borderId="98" xfId="0" applyFont="1" applyFill="1" applyBorder="1" applyAlignment="1">
      <alignment horizontal="center"/>
    </xf>
    <xf numFmtId="0" fontId="6" fillId="2" borderId="160" xfId="0" quotePrefix="1" applyFont="1" applyFill="1" applyBorder="1" applyAlignment="1">
      <alignment vertical="center"/>
    </xf>
    <xf numFmtId="0" fontId="6" fillId="2" borderId="161" xfId="0" quotePrefix="1" applyFont="1" applyFill="1" applyBorder="1" applyAlignment="1">
      <alignment vertical="center"/>
    </xf>
    <xf numFmtId="0" fontId="6" fillId="2" borderId="162" xfId="0" quotePrefix="1" applyFont="1" applyFill="1" applyBorder="1" applyAlignment="1">
      <alignment vertical="center"/>
    </xf>
    <xf numFmtId="0" fontId="6" fillId="2" borderId="27" xfId="0" quotePrefix="1" applyFont="1" applyFill="1" applyBorder="1" applyAlignment="1">
      <alignment vertical="center"/>
    </xf>
    <xf numFmtId="0" fontId="6" fillId="2" borderId="28" xfId="0" quotePrefix="1" applyFont="1" applyFill="1" applyBorder="1" applyAlignment="1">
      <alignment vertical="center"/>
    </xf>
    <xf numFmtId="0" fontId="6" fillId="2" borderId="158" xfId="0" quotePrefix="1" applyFont="1" applyFill="1" applyBorder="1" applyAlignment="1">
      <alignment vertical="center"/>
    </xf>
    <xf numFmtId="0" fontId="6" fillId="2" borderId="172" xfId="0" applyFont="1" applyFill="1" applyBorder="1" applyAlignment="1">
      <alignment vertical="center"/>
    </xf>
    <xf numFmtId="0" fontId="6" fillId="2" borderId="165" xfId="0" applyFont="1" applyFill="1" applyBorder="1" applyAlignment="1">
      <alignment vertical="center"/>
    </xf>
    <xf numFmtId="0" fontId="6" fillId="2" borderId="165" xfId="0" quotePrefix="1" applyFont="1" applyFill="1" applyBorder="1" applyAlignment="1">
      <alignment vertical="center"/>
    </xf>
    <xf numFmtId="0" fontId="6" fillId="2" borderId="164" xfId="0" quotePrefix="1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6" fillId="2" borderId="34" xfId="0" quotePrefix="1" applyFont="1" applyFill="1" applyBorder="1" applyAlignment="1">
      <alignment vertical="center"/>
    </xf>
    <xf numFmtId="0" fontId="6" fillId="2" borderId="135" xfId="0" quotePrefix="1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quotePrefix="1" applyFont="1" applyFill="1" applyAlignment="1">
      <alignment vertical="center"/>
    </xf>
    <xf numFmtId="0" fontId="6" fillId="2" borderId="166" xfId="0" quotePrefix="1" applyFont="1" applyFill="1" applyBorder="1" applyAlignment="1">
      <alignment vertical="center"/>
    </xf>
    <xf numFmtId="0" fontId="6" fillId="2" borderId="160" xfId="0" applyFont="1" applyFill="1" applyBorder="1" applyAlignment="1">
      <alignment vertical="center"/>
    </xf>
    <xf numFmtId="0" fontId="6" fillId="2" borderId="161" xfId="0" applyFont="1" applyFill="1" applyBorder="1" applyAlignment="1">
      <alignment vertical="center"/>
    </xf>
    <xf numFmtId="0" fontId="6" fillId="2" borderId="69" xfId="0" applyFont="1" applyFill="1" applyBorder="1" applyAlignment="1">
      <alignment vertical="center"/>
    </xf>
    <xf numFmtId="0" fontId="6" fillId="2" borderId="70" xfId="0" applyFont="1" applyFill="1" applyBorder="1" applyAlignment="1">
      <alignment vertical="center"/>
    </xf>
    <xf numFmtId="0" fontId="6" fillId="2" borderId="70" xfId="0" quotePrefix="1" applyFont="1" applyFill="1" applyBorder="1" applyAlignment="1">
      <alignment vertical="center"/>
    </xf>
    <xf numFmtId="14" fontId="6" fillId="0" borderId="17" xfId="0" applyNumberFormat="1" applyFont="1" applyBorder="1" applyAlignment="1">
      <alignment horizontal="center" vertical="center"/>
    </xf>
    <xf numFmtId="0" fontId="6" fillId="3" borderId="46" xfId="0" applyFont="1" applyFill="1" applyBorder="1" applyAlignment="1" applyProtection="1">
      <alignment horizontal="left" vertical="center"/>
      <protection locked="0"/>
    </xf>
    <xf numFmtId="0" fontId="6" fillId="3" borderId="159" xfId="0" applyFont="1" applyFill="1" applyBorder="1" applyAlignment="1" applyProtection="1">
      <alignment horizontal="left" vertical="center"/>
      <protection locked="0"/>
    </xf>
    <xf numFmtId="0" fontId="6" fillId="3" borderId="34" xfId="0" applyFont="1" applyFill="1" applyBorder="1" applyAlignment="1" applyProtection="1">
      <alignment horizontal="left" vertical="center"/>
      <protection locked="0"/>
    </xf>
    <xf numFmtId="0" fontId="6" fillId="3" borderId="167" xfId="0" applyFont="1" applyFill="1" applyBorder="1" applyAlignment="1" applyProtection="1">
      <alignment horizontal="left" vertical="center"/>
      <protection locked="0"/>
    </xf>
    <xf numFmtId="14" fontId="6" fillId="0" borderId="180" xfId="0" applyNumberFormat="1" applyFont="1" applyBorder="1" applyAlignment="1" applyProtection="1">
      <alignment horizontal="center" vertical="center"/>
      <protection locked="0"/>
    </xf>
    <xf numFmtId="0" fontId="6" fillId="0" borderId="180" xfId="0" applyFont="1" applyBorder="1" applyAlignment="1">
      <alignment vertical="center"/>
    </xf>
    <xf numFmtId="14" fontId="6" fillId="0" borderId="181" xfId="0" applyNumberFormat="1" applyFont="1" applyBorder="1" applyAlignment="1" applyProtection="1">
      <alignment horizontal="center" vertical="center"/>
      <protection locked="0"/>
    </xf>
    <xf numFmtId="0" fontId="23" fillId="0" borderId="0" xfId="7" applyFont="1" applyAlignment="1">
      <alignment horizontal="center"/>
    </xf>
    <xf numFmtId="0" fontId="24" fillId="0" borderId="0" xfId="7" applyFont="1"/>
    <xf numFmtId="49" fontId="24" fillId="0" borderId="0" xfId="7" applyNumberFormat="1" applyFont="1" applyAlignment="1">
      <alignment horizontal="center"/>
    </xf>
    <xf numFmtId="0" fontId="22" fillId="0" borderId="0" xfId="7" applyFont="1" applyAlignment="1">
      <alignment horizontal="center" vertical="center" wrapText="1"/>
    </xf>
    <xf numFmtId="10" fontId="24" fillId="0" borderId="0" xfId="7" applyNumberFormat="1" applyFont="1" applyAlignment="1">
      <alignment horizontal="center"/>
    </xf>
    <xf numFmtId="0" fontId="23" fillId="19" borderId="0" xfId="7" applyFont="1" applyFill="1" applyAlignment="1">
      <alignment horizontal="left"/>
    </xf>
    <xf numFmtId="14" fontId="6" fillId="0" borderId="37" xfId="0" applyNumberFormat="1" applyFont="1" applyBorder="1" applyAlignment="1">
      <alignment horizontal="center" vertical="center"/>
    </xf>
    <xf numFmtId="14" fontId="6" fillId="3" borderId="68" xfId="0" applyNumberFormat="1" applyFont="1" applyFill="1" applyBorder="1" applyAlignment="1" applyProtection="1">
      <alignment horizontal="left" vertical="center"/>
      <protection locked="0"/>
    </xf>
    <xf numFmtId="1" fontId="6" fillId="0" borderId="179" xfId="0" applyNumberFormat="1" applyFont="1" applyBorder="1" applyAlignment="1" applyProtection="1">
      <alignment horizontal="center" vertical="center"/>
      <protection locked="0"/>
    </xf>
    <xf numFmtId="1" fontId="6" fillId="0" borderId="180" xfId="0" applyNumberFormat="1" applyFont="1" applyBorder="1" applyAlignment="1" applyProtection="1">
      <alignment horizontal="center" vertical="center"/>
      <protection locked="0"/>
    </xf>
    <xf numFmtId="167" fontId="16" fillId="19" borderId="21" xfId="1" applyFont="1" applyFill="1" applyBorder="1" applyAlignment="1" applyProtection="1">
      <alignment horizontal="center" vertical="center" wrapText="1"/>
    </xf>
    <xf numFmtId="167" fontId="16" fillId="19" borderId="22" xfId="1" applyFont="1" applyFill="1" applyBorder="1" applyAlignment="1" applyProtection="1">
      <alignment horizontal="center" vertical="center" wrapText="1"/>
    </xf>
    <xf numFmtId="167" fontId="16" fillId="19" borderId="23" xfId="1" applyFont="1" applyFill="1" applyBorder="1" applyAlignment="1" applyProtection="1">
      <alignment horizontal="center" vertical="center" wrapText="1"/>
    </xf>
    <xf numFmtId="167" fontId="16" fillId="19" borderId="25" xfId="1" applyFont="1" applyFill="1" applyBorder="1" applyAlignment="1" applyProtection="1">
      <alignment horizontal="center" vertical="center" wrapText="1"/>
    </xf>
    <xf numFmtId="167" fontId="16" fillId="19" borderId="0" xfId="1" applyFont="1" applyFill="1" applyBorder="1" applyAlignment="1" applyProtection="1">
      <alignment horizontal="center" vertical="center" wrapText="1"/>
    </xf>
    <xf numFmtId="167" fontId="16" fillId="19" borderId="71" xfId="1" applyFont="1" applyFill="1" applyBorder="1" applyAlignment="1" applyProtection="1">
      <alignment horizontal="center" vertical="center" wrapText="1"/>
    </xf>
    <xf numFmtId="167" fontId="16" fillId="19" borderId="69" xfId="1" applyFont="1" applyFill="1" applyBorder="1" applyAlignment="1" applyProtection="1">
      <alignment horizontal="center" vertical="center" wrapText="1"/>
    </xf>
    <xf numFmtId="167" fontId="16" fillId="19" borderId="70" xfId="1" applyFont="1" applyFill="1" applyBorder="1" applyAlignment="1" applyProtection="1">
      <alignment horizontal="center" vertical="center" wrapText="1"/>
    </xf>
    <xf numFmtId="0" fontId="5" fillId="2" borderId="160" xfId="0" applyFont="1" applyFill="1" applyBorder="1" applyAlignment="1">
      <alignment horizontal="center" vertical="center"/>
    </xf>
    <xf numFmtId="0" fontId="5" fillId="2" borderId="161" xfId="0" applyFont="1" applyFill="1" applyBorder="1" applyAlignment="1">
      <alignment horizontal="center" vertical="center"/>
    </xf>
    <xf numFmtId="0" fontId="5" fillId="2" borderId="182" xfId="0" applyFont="1" applyFill="1" applyBorder="1" applyAlignment="1">
      <alignment horizontal="center" vertical="center"/>
    </xf>
    <xf numFmtId="0" fontId="6" fillId="2" borderId="161" xfId="0" applyFont="1" applyFill="1" applyBorder="1" applyAlignment="1">
      <alignment horizontal="center" vertical="center"/>
    </xf>
    <xf numFmtId="0" fontId="6" fillId="2" borderId="167" xfId="0" applyFont="1" applyFill="1" applyBorder="1" applyAlignment="1">
      <alignment horizontal="center" vertical="center"/>
    </xf>
    <xf numFmtId="0" fontId="6" fillId="0" borderId="168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169" xfId="0" applyFont="1" applyBorder="1" applyAlignment="1">
      <alignment horizontal="center" vertical="center" wrapText="1"/>
    </xf>
    <xf numFmtId="0" fontId="6" fillId="0" borderId="170" xfId="0" applyFont="1" applyBorder="1" applyAlignment="1">
      <alignment horizontal="center" vertical="center" wrapText="1"/>
    </xf>
    <xf numFmtId="0" fontId="6" fillId="0" borderId="144" xfId="0" applyFont="1" applyBorder="1" applyAlignment="1">
      <alignment horizontal="center" vertical="center" wrapText="1"/>
    </xf>
    <xf numFmtId="0" fontId="6" fillId="0" borderId="171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/>
    </xf>
    <xf numFmtId="14" fontId="6" fillId="0" borderId="170" xfId="0" applyNumberFormat="1" applyFont="1" applyBorder="1" applyAlignment="1">
      <alignment horizontal="center" vertical="center"/>
    </xf>
    <xf numFmtId="14" fontId="6" fillId="0" borderId="144" xfId="0" applyNumberFormat="1" applyFont="1" applyBorder="1" applyAlignment="1">
      <alignment horizontal="center" vertical="center"/>
    </xf>
    <xf numFmtId="14" fontId="6" fillId="0" borderId="17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7" fillId="2" borderId="129" xfId="0" applyFont="1" applyFill="1" applyBorder="1" applyAlignment="1">
      <alignment horizontal="center" vertical="top" wrapText="1"/>
    </xf>
    <xf numFmtId="166" fontId="6" fillId="6" borderId="130" xfId="0" applyNumberFormat="1" applyFont="1" applyFill="1" applyBorder="1" applyAlignment="1" applyProtection="1">
      <alignment horizontal="center"/>
      <protection locked="0"/>
    </xf>
    <xf numFmtId="166" fontId="6" fillId="6" borderId="131" xfId="0" applyNumberFormat="1" applyFont="1" applyFill="1" applyBorder="1" applyAlignment="1" applyProtection="1">
      <alignment horizontal="center"/>
      <protection locked="0"/>
    </xf>
    <xf numFmtId="49" fontId="15" fillId="10" borderId="17" xfId="0" applyNumberFormat="1" applyFont="1" applyFill="1" applyBorder="1" applyAlignment="1" applyProtection="1">
      <alignment horizontal="left"/>
      <protection locked="0"/>
    </xf>
    <xf numFmtId="49" fontId="15" fillId="10" borderId="37" xfId="0" applyNumberFormat="1" applyFont="1" applyFill="1" applyBorder="1" applyAlignment="1" applyProtection="1">
      <alignment horizontal="left"/>
      <protection locked="0"/>
    </xf>
    <xf numFmtId="49" fontId="15" fillId="4" borderId="11" xfId="0" applyNumberFormat="1" applyFont="1" applyFill="1" applyBorder="1" applyAlignment="1" applyProtection="1">
      <alignment horizontal="left"/>
      <protection locked="0"/>
    </xf>
    <xf numFmtId="49" fontId="15" fillId="4" borderId="17" xfId="0" applyNumberFormat="1" applyFont="1" applyFill="1" applyBorder="1" applyAlignment="1" applyProtection="1">
      <alignment horizontal="left"/>
      <protection locked="0"/>
    </xf>
    <xf numFmtId="49" fontId="15" fillId="4" borderId="37" xfId="0" applyNumberFormat="1" applyFont="1" applyFill="1" applyBorder="1" applyAlignment="1" applyProtection="1">
      <alignment horizontal="left"/>
      <protection locked="0"/>
    </xf>
    <xf numFmtId="49" fontId="15" fillId="11" borderId="17" xfId="0" applyNumberFormat="1" applyFont="1" applyFill="1" applyBorder="1" applyAlignment="1" applyProtection="1">
      <alignment horizontal="left"/>
      <protection locked="0"/>
    </xf>
    <xf numFmtId="49" fontId="15" fillId="11" borderId="37" xfId="0" applyNumberFormat="1" applyFont="1" applyFill="1" applyBorder="1" applyAlignment="1" applyProtection="1">
      <alignment horizontal="left"/>
      <protection locked="0"/>
    </xf>
    <xf numFmtId="49" fontId="15" fillId="13" borderId="11" xfId="0" applyNumberFormat="1" applyFont="1" applyFill="1" applyBorder="1" applyAlignment="1" applyProtection="1">
      <alignment horizontal="left"/>
      <protection locked="0"/>
    </xf>
    <xf numFmtId="49" fontId="15" fillId="13" borderId="17" xfId="0" applyNumberFormat="1" applyFont="1" applyFill="1" applyBorder="1" applyAlignment="1" applyProtection="1">
      <alignment horizontal="left"/>
      <protection locked="0"/>
    </xf>
    <xf numFmtId="49" fontId="15" fillId="13" borderId="37" xfId="0" applyNumberFormat="1" applyFont="1" applyFill="1" applyBorder="1" applyAlignment="1" applyProtection="1">
      <alignment horizontal="left"/>
      <protection locked="0"/>
    </xf>
    <xf numFmtId="168" fontId="4" fillId="12" borderId="112" xfId="0" applyNumberFormat="1" applyFont="1" applyFill="1" applyBorder="1" applyAlignment="1">
      <alignment horizontal="center"/>
    </xf>
    <xf numFmtId="168" fontId="4" fillId="12" borderId="129" xfId="0" applyNumberFormat="1" applyFont="1" applyFill="1" applyBorder="1" applyAlignment="1">
      <alignment horizontal="center"/>
    </xf>
    <xf numFmtId="168" fontId="4" fillId="12" borderId="113" xfId="0" applyNumberFormat="1" applyFont="1" applyFill="1" applyBorder="1" applyAlignment="1">
      <alignment horizontal="center"/>
    </xf>
    <xf numFmtId="168" fontId="4" fillId="5" borderId="112" xfId="0" applyNumberFormat="1" applyFont="1" applyFill="1" applyBorder="1" applyAlignment="1">
      <alignment horizontal="center"/>
    </xf>
    <xf numFmtId="168" fontId="4" fillId="5" borderId="129" xfId="0" applyNumberFormat="1" applyFont="1" applyFill="1" applyBorder="1" applyAlignment="1">
      <alignment horizontal="center"/>
    </xf>
    <xf numFmtId="168" fontId="4" fillId="5" borderId="113" xfId="0" applyNumberFormat="1" applyFont="1" applyFill="1" applyBorder="1" applyAlignment="1">
      <alignment horizontal="center"/>
    </xf>
    <xf numFmtId="49" fontId="15" fillId="15" borderId="17" xfId="0" applyNumberFormat="1" applyFont="1" applyFill="1" applyBorder="1" applyAlignment="1" applyProtection="1">
      <alignment horizontal="left"/>
      <protection locked="0"/>
    </xf>
    <xf numFmtId="49" fontId="15" fillId="15" borderId="37" xfId="0" applyNumberFormat="1" applyFont="1" applyFill="1" applyBorder="1" applyAlignment="1" applyProtection="1">
      <alignment horizontal="left"/>
      <protection locked="0"/>
    </xf>
    <xf numFmtId="168" fontId="4" fillId="14" borderId="69" xfId="0" applyNumberFormat="1" applyFont="1" applyFill="1" applyBorder="1" applyAlignment="1">
      <alignment horizontal="center"/>
    </xf>
    <xf numFmtId="168" fontId="4" fillId="14" borderId="70" xfId="0" applyNumberFormat="1" applyFont="1" applyFill="1" applyBorder="1" applyAlignment="1">
      <alignment horizontal="center"/>
    </xf>
    <xf numFmtId="168" fontId="4" fillId="14" borderId="68" xfId="0" applyNumberFormat="1" applyFont="1" applyFill="1" applyBorder="1" applyAlignment="1">
      <alignment horizontal="center"/>
    </xf>
    <xf numFmtId="49" fontId="15" fillId="17" borderId="11" xfId="0" applyNumberFormat="1" applyFont="1" applyFill="1" applyBorder="1" applyAlignment="1" applyProtection="1">
      <alignment horizontal="left"/>
      <protection locked="0"/>
    </xf>
    <xf numFmtId="49" fontId="15" fillId="17" borderId="17" xfId="0" applyNumberFormat="1" applyFont="1" applyFill="1" applyBorder="1" applyAlignment="1" applyProtection="1">
      <alignment horizontal="left"/>
      <protection locked="0"/>
    </xf>
    <xf numFmtId="49" fontId="15" fillId="17" borderId="37" xfId="0" applyNumberFormat="1" applyFont="1" applyFill="1" applyBorder="1" applyAlignment="1" applyProtection="1">
      <alignment horizontal="left"/>
      <protection locked="0"/>
    </xf>
    <xf numFmtId="49" fontId="15" fillId="18" borderId="11" xfId="0" applyNumberFormat="1" applyFont="1" applyFill="1" applyBorder="1" applyAlignment="1" applyProtection="1">
      <alignment horizontal="left"/>
      <protection locked="0"/>
    </xf>
    <xf numFmtId="49" fontId="15" fillId="18" borderId="17" xfId="0" applyNumberFormat="1" applyFont="1" applyFill="1" applyBorder="1" applyAlignment="1" applyProtection="1">
      <alignment horizontal="left"/>
      <protection locked="0"/>
    </xf>
    <xf numFmtId="49" fontId="15" fillId="18" borderId="37" xfId="0" applyNumberFormat="1" applyFont="1" applyFill="1" applyBorder="1" applyAlignment="1" applyProtection="1">
      <alignment horizontal="left"/>
      <protection locked="0"/>
    </xf>
    <xf numFmtId="1" fontId="4" fillId="11" borderId="112" xfId="0" applyNumberFormat="1" applyFont="1" applyFill="1" applyBorder="1" applyAlignment="1" applyProtection="1">
      <alignment horizontal="center"/>
      <protection locked="0"/>
    </xf>
    <xf numFmtId="1" fontId="4" fillId="11" borderId="129" xfId="0" applyNumberFormat="1" applyFont="1" applyFill="1" applyBorder="1" applyAlignment="1" applyProtection="1">
      <alignment horizontal="center"/>
      <protection locked="0"/>
    </xf>
    <xf numFmtId="1" fontId="4" fillId="11" borderId="113" xfId="0" applyNumberFormat="1" applyFont="1" applyFill="1" applyBorder="1" applyAlignment="1" applyProtection="1">
      <alignment horizontal="center"/>
      <protection locked="0"/>
    </xf>
    <xf numFmtId="49" fontId="6" fillId="0" borderId="173" xfId="0" applyNumberFormat="1" applyFont="1" applyBorder="1" applyAlignment="1" applyProtection="1">
      <alignment vertical="center"/>
      <protection locked="0"/>
    </xf>
    <xf numFmtId="49" fontId="6" fillId="0" borderId="174" xfId="0" applyNumberFormat="1" applyFont="1" applyBorder="1" applyAlignment="1" applyProtection="1">
      <alignment vertical="center"/>
      <protection locked="0"/>
    </xf>
    <xf numFmtId="1" fontId="6" fillId="0" borderId="175" xfId="0" applyNumberFormat="1" applyFont="1" applyBorder="1" applyAlignment="1" applyProtection="1">
      <alignment vertical="center"/>
      <protection locked="0"/>
    </xf>
    <xf numFmtId="1" fontId="6" fillId="0" borderId="176" xfId="0" applyNumberFormat="1" applyFont="1" applyBorder="1" applyAlignment="1" applyProtection="1">
      <alignment vertical="center"/>
      <protection locked="0"/>
    </xf>
    <xf numFmtId="1" fontId="6" fillId="0" borderId="173" xfId="0" applyNumberFormat="1" applyFont="1" applyBorder="1" applyAlignment="1" applyProtection="1">
      <alignment vertical="center"/>
      <protection locked="0"/>
    </xf>
    <xf numFmtId="1" fontId="6" fillId="0" borderId="174" xfId="0" applyNumberFormat="1" applyFont="1" applyBorder="1" applyAlignment="1" applyProtection="1">
      <alignment vertical="center"/>
      <protection locked="0"/>
    </xf>
    <xf numFmtId="164" fontId="6" fillId="0" borderId="178" xfId="3" applyFont="1" applyFill="1" applyBorder="1" applyAlignment="1">
      <alignment horizontal="center" vertical="center"/>
    </xf>
    <xf numFmtId="164" fontId="6" fillId="0" borderId="91" xfId="3" applyFont="1" applyFill="1" applyBorder="1" applyAlignment="1">
      <alignment horizontal="center" vertical="center"/>
    </xf>
    <xf numFmtId="10" fontId="6" fillId="0" borderId="176" xfId="2" applyNumberFormat="1" applyFont="1" applyFill="1" applyBorder="1" applyAlignment="1">
      <alignment horizontal="right" vertical="center"/>
    </xf>
    <xf numFmtId="10" fontId="6" fillId="0" borderId="177" xfId="2" applyNumberFormat="1" applyFont="1" applyFill="1" applyBorder="1" applyAlignment="1">
      <alignment horizontal="right" vertical="center"/>
    </xf>
    <xf numFmtId="164" fontId="6" fillId="0" borderId="178" xfId="3" applyFont="1" applyFill="1" applyBorder="1" applyAlignment="1">
      <alignment horizontal="right" vertical="center"/>
    </xf>
    <xf numFmtId="164" fontId="6" fillId="0" borderId="91" xfId="3" applyFont="1" applyFill="1" applyBorder="1" applyAlignment="1">
      <alignment horizontal="right" vertical="center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37" xfId="0" applyFont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71" xfId="0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7" fillId="2" borderId="71" xfId="0" applyFont="1" applyFill="1" applyBorder="1" applyAlignment="1">
      <alignment horizontal="left" wrapText="1"/>
    </xf>
    <xf numFmtId="0" fontId="2" fillId="2" borderId="29" xfId="0" applyFont="1" applyFill="1" applyBorder="1" applyAlignment="1">
      <alignment horizontal="left" wrapText="1"/>
    </xf>
    <xf numFmtId="0" fontId="7" fillId="2" borderId="26" xfId="0" applyFont="1" applyFill="1" applyBorder="1" applyAlignment="1">
      <alignment horizontal="left" wrapText="1"/>
    </xf>
    <xf numFmtId="0" fontId="7" fillId="2" borderId="97" xfId="0" applyFont="1" applyFill="1" applyBorder="1" applyAlignment="1">
      <alignment horizontal="left" wrapText="1"/>
    </xf>
    <xf numFmtId="0" fontId="19" fillId="2" borderId="17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center" vertical="top" wrapText="1"/>
    </xf>
    <xf numFmtId="2" fontId="17" fillId="2" borderId="17" xfId="2" applyNumberFormat="1" applyFont="1" applyFill="1" applyBorder="1" applyAlignment="1" applyProtection="1">
      <alignment horizontal="center" vertical="top" wrapText="1"/>
    </xf>
    <xf numFmtId="0" fontId="0" fillId="2" borderId="21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71" xfId="0" applyFill="1" applyBorder="1" applyAlignment="1">
      <alignment horizontal="center" wrapText="1"/>
    </xf>
    <xf numFmtId="0" fontId="0" fillId="2" borderId="121" xfId="0" applyFill="1" applyBorder="1" applyAlignment="1">
      <alignment horizontal="center" wrapText="1"/>
    </xf>
    <xf numFmtId="0" fontId="0" fillId="2" borderId="92" xfId="0" applyFill="1" applyBorder="1" applyAlignment="1">
      <alignment horizontal="center" wrapText="1"/>
    </xf>
    <xf numFmtId="49" fontId="6" fillId="3" borderId="0" xfId="2" applyNumberFormat="1" applyFont="1" applyFill="1" applyBorder="1" applyAlignment="1" applyProtection="1">
      <alignment horizontal="center"/>
      <protection locked="0"/>
    </xf>
    <xf numFmtId="0" fontId="6" fillId="3" borderId="0" xfId="2" applyNumberFormat="1" applyFont="1" applyFill="1" applyBorder="1" applyAlignment="1" applyProtection="1">
      <alignment horizontal="center"/>
      <protection locked="0"/>
    </xf>
    <xf numFmtId="14" fontId="6" fillId="3" borderId="0" xfId="2" applyNumberFormat="1" applyFont="1" applyFill="1" applyBorder="1" applyAlignment="1" applyProtection="1">
      <alignment horizontal="center"/>
      <protection locked="0"/>
    </xf>
    <xf numFmtId="0" fontId="0" fillId="2" borderId="122" xfId="0" applyFill="1" applyBorder="1" applyAlignment="1">
      <alignment horizontal="center" wrapText="1"/>
    </xf>
    <xf numFmtId="0" fontId="0" fillId="2" borderId="123" xfId="0" applyFill="1" applyBorder="1" applyAlignment="1">
      <alignment horizontal="center" wrapText="1"/>
    </xf>
    <xf numFmtId="0" fontId="0" fillId="2" borderId="124" xfId="0" applyFill="1" applyBorder="1" applyAlignment="1">
      <alignment horizontal="center" wrapText="1"/>
    </xf>
    <xf numFmtId="167" fontId="5" fillId="19" borderId="11" xfId="1" applyFont="1" applyFill="1" applyBorder="1" applyAlignment="1" applyProtection="1">
      <alignment horizontal="center" vertical="center" wrapText="1"/>
    </xf>
    <xf numFmtId="167" fontId="5" fillId="19" borderId="17" xfId="1" applyFont="1" applyFill="1" applyBorder="1" applyAlignment="1" applyProtection="1">
      <alignment horizontal="center" vertical="center" wrapText="1"/>
    </xf>
    <xf numFmtId="167" fontId="5" fillId="19" borderId="183" xfId="1" applyFont="1" applyFill="1" applyBorder="1" applyAlignment="1" applyProtection="1">
      <alignment horizontal="center" vertical="center" wrapText="1"/>
    </xf>
    <xf numFmtId="49" fontId="5" fillId="19" borderId="17" xfId="1" applyNumberFormat="1" applyFont="1" applyFill="1" applyBorder="1" applyAlignment="1" applyProtection="1">
      <alignment horizontal="center" vertical="center" wrapText="1"/>
    </xf>
    <xf numFmtId="49" fontId="5" fillId="19" borderId="37" xfId="1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0" fillId="0" borderId="45" xfId="0" applyBorder="1"/>
    <xf numFmtId="2" fontId="0" fillId="0" borderId="81" xfId="0" applyNumberFormat="1" applyBorder="1"/>
    <xf numFmtId="0" fontId="0" fillId="0" borderId="4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84" xfId="0" applyNumberFormat="1" applyBorder="1"/>
    <xf numFmtId="0" fontId="0" fillId="0" borderId="146" xfId="0" applyBorder="1"/>
    <xf numFmtId="0" fontId="0" fillId="0" borderId="16" xfId="0" applyBorder="1"/>
    <xf numFmtId="2" fontId="0" fillId="0" borderId="132" xfId="0" applyNumberFormat="1" applyBorder="1"/>
    <xf numFmtId="0" fontId="0" fillId="0" borderId="83" xfId="0" applyBorder="1" applyAlignment="1">
      <alignment horizontal="center"/>
    </xf>
    <xf numFmtId="0" fontId="0" fillId="0" borderId="103" xfId="0" applyBorder="1" applyAlignment="1">
      <alignment horizontal="center"/>
    </xf>
    <xf numFmtId="0" fontId="0" fillId="0" borderId="108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112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146" xfId="0" applyBorder="1" applyAlignment="1">
      <alignment horizontal="left"/>
    </xf>
    <xf numFmtId="0" fontId="0" fillId="0" borderId="87" xfId="0" applyBorder="1" applyAlignment="1">
      <alignment horizontal="left"/>
    </xf>
    <xf numFmtId="0" fontId="0" fillId="0" borderId="45" xfId="0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20" borderId="83" xfId="0" applyFont="1" applyFill="1" applyBorder="1" applyAlignment="1">
      <alignment horizontal="center"/>
    </xf>
    <xf numFmtId="0" fontId="2" fillId="20" borderId="111" xfId="0" applyFont="1" applyFill="1" applyBorder="1" applyAlignment="1">
      <alignment horizontal="center"/>
    </xf>
    <xf numFmtId="0" fontId="2" fillId="20" borderId="11" xfId="0" applyFont="1" applyFill="1" applyBorder="1" applyAlignment="1">
      <alignment horizontal="center"/>
    </xf>
    <xf numFmtId="0" fontId="2" fillId="20" borderId="17" xfId="0" applyFont="1" applyFill="1" applyBorder="1" applyAlignment="1">
      <alignment horizontal="center"/>
    </xf>
    <xf numFmtId="0" fontId="2" fillId="20" borderId="37" xfId="0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2" fillId="21" borderId="11" xfId="0" applyFont="1" applyFill="1" applyBorder="1" applyAlignment="1">
      <alignment horizontal="center"/>
    </xf>
    <xf numFmtId="0" fontId="0" fillId="21" borderId="17" xfId="0" applyFill="1" applyBorder="1" applyAlignment="1">
      <alignment horizontal="center"/>
    </xf>
    <xf numFmtId="0" fontId="0" fillId="21" borderId="37" xfId="0" applyFill="1" applyBorder="1" applyAlignment="1">
      <alignment horizontal="center"/>
    </xf>
    <xf numFmtId="0" fontId="2" fillId="22" borderId="11" xfId="0" applyFont="1" applyFill="1" applyBorder="1" applyAlignment="1">
      <alignment horizontal="center"/>
    </xf>
    <xf numFmtId="0" fontId="2" fillId="22" borderId="17" xfId="0" applyFont="1" applyFill="1" applyBorder="1" applyAlignment="1">
      <alignment horizontal="center"/>
    </xf>
    <xf numFmtId="0" fontId="2" fillId="22" borderId="186" xfId="0" applyFont="1" applyFill="1" applyBorder="1" applyAlignment="1">
      <alignment horizontal="center"/>
    </xf>
    <xf numFmtId="2" fontId="0" fillId="22" borderId="149" xfId="0" applyNumberFormat="1" applyFill="1" applyBorder="1" applyAlignment="1">
      <alignment horizontal="center"/>
    </xf>
    <xf numFmtId="2" fontId="0" fillId="22" borderId="17" xfId="0" applyNumberFormat="1" applyFill="1" applyBorder="1" applyAlignment="1">
      <alignment horizontal="center"/>
    </xf>
    <xf numFmtId="0" fontId="2" fillId="23" borderId="185" xfId="0" applyFont="1" applyFill="1" applyBorder="1" applyAlignment="1">
      <alignment horizontal="center" vertical="center"/>
    </xf>
    <xf numFmtId="0" fontId="2" fillId="23" borderId="106" xfId="0" applyFont="1" applyFill="1" applyBorder="1" applyAlignment="1">
      <alignment horizontal="center" vertical="center"/>
    </xf>
    <xf numFmtId="2" fontId="0" fillId="23" borderId="106" xfId="0" applyNumberFormat="1" applyFill="1" applyBorder="1" applyAlignment="1">
      <alignment horizontal="right"/>
    </xf>
    <xf numFmtId="2" fontId="0" fillId="23" borderId="107" xfId="0" applyNumberFormat="1" applyFill="1" applyBorder="1" applyAlignment="1">
      <alignment horizontal="right"/>
    </xf>
    <xf numFmtId="0" fontId="2" fillId="10" borderId="45" xfId="0" applyFont="1" applyFill="1" applyBorder="1" applyAlignment="1">
      <alignment horizontal="center"/>
    </xf>
    <xf numFmtId="2" fontId="0" fillId="10" borderId="45" xfId="0" applyNumberFormat="1" applyFill="1" applyBorder="1" applyAlignment="1">
      <alignment horizontal="center"/>
    </xf>
    <xf numFmtId="2" fontId="0" fillId="10" borderId="44" xfId="0" applyNumberFormat="1" applyFill="1" applyBorder="1" applyAlignment="1">
      <alignment horizontal="center"/>
    </xf>
    <xf numFmtId="0" fontId="2" fillId="10" borderId="103" xfId="0" applyFont="1" applyFill="1" applyBorder="1" applyAlignment="1">
      <alignment horizontal="center"/>
    </xf>
    <xf numFmtId="0" fontId="2" fillId="10" borderId="147" xfId="0" applyFont="1" applyFill="1" applyBorder="1" applyAlignment="1">
      <alignment horizontal="right"/>
    </xf>
    <xf numFmtId="0" fontId="2" fillId="5" borderId="81" xfId="0" applyFont="1" applyFill="1" applyBorder="1" applyAlignment="1">
      <alignment horizontal="center"/>
    </xf>
    <xf numFmtId="2" fontId="0" fillId="5" borderId="81" xfId="0" applyNumberFormat="1" applyFill="1" applyBorder="1" applyAlignment="1">
      <alignment horizontal="center"/>
    </xf>
    <xf numFmtId="2" fontId="0" fillId="5" borderId="184" xfId="0" applyNumberFormat="1" applyFill="1" applyBorder="1" applyAlignment="1">
      <alignment horizontal="center"/>
    </xf>
    <xf numFmtId="0" fontId="2" fillId="5" borderId="108" xfId="0" applyFon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2" fontId="0" fillId="10" borderId="70" xfId="0" applyNumberFormat="1" applyFill="1" applyBorder="1" applyAlignment="1">
      <alignment horizontal="center"/>
    </xf>
    <xf numFmtId="0" fontId="2" fillId="10" borderId="11" xfId="0" applyFont="1" applyFill="1" applyBorder="1" applyAlignment="1">
      <alignment horizontal="right"/>
    </xf>
    <xf numFmtId="0" fontId="2" fillId="10" borderId="17" xfId="0" applyFont="1" applyFill="1" applyBorder="1" applyAlignment="1">
      <alignment horizontal="right"/>
    </xf>
    <xf numFmtId="0" fontId="2" fillId="10" borderId="37" xfId="0" applyFont="1" applyFill="1" applyBorder="1" applyAlignment="1">
      <alignment horizontal="right"/>
    </xf>
    <xf numFmtId="0" fontId="4" fillId="14" borderId="13" xfId="0" applyFont="1" applyFill="1" applyBorder="1" applyAlignment="1">
      <alignment horizontal="center"/>
    </xf>
    <xf numFmtId="0" fontId="4" fillId="14" borderId="80" xfId="0" applyFont="1" applyFill="1" applyBorder="1" applyAlignment="1">
      <alignment horizontal="center"/>
    </xf>
    <xf numFmtId="0" fontId="3" fillId="14" borderId="53" xfId="0" applyFont="1" applyFill="1" applyBorder="1"/>
    <xf numFmtId="0" fontId="4" fillId="14" borderId="53" xfId="0" applyFont="1" applyFill="1" applyBorder="1"/>
    <xf numFmtId="0" fontId="4" fillId="16" borderId="13" xfId="0" applyFont="1" applyFill="1" applyBorder="1" applyAlignment="1">
      <alignment horizontal="center"/>
    </xf>
    <xf numFmtId="0" fontId="4" fillId="16" borderId="80" xfId="0" applyFont="1" applyFill="1" applyBorder="1" applyAlignment="1">
      <alignment horizontal="center"/>
    </xf>
    <xf numFmtId="0" fontId="3" fillId="16" borderId="53" xfId="0" applyFont="1" applyFill="1" applyBorder="1"/>
    <xf numFmtId="0" fontId="4" fillId="16" borderId="53" xfId="0" applyFont="1" applyFill="1" applyBorder="1"/>
    <xf numFmtId="0" fontId="4" fillId="11" borderId="13" xfId="0" applyFont="1" applyFill="1" applyBorder="1" applyAlignment="1">
      <alignment horizontal="center"/>
    </xf>
    <xf numFmtId="0" fontId="4" fillId="11" borderId="80" xfId="0" applyFont="1" applyFill="1" applyBorder="1" applyAlignment="1">
      <alignment horizontal="center"/>
    </xf>
    <xf numFmtId="0" fontId="3" fillId="11" borderId="53" xfId="0" applyFont="1" applyFill="1" applyBorder="1"/>
    <xf numFmtId="0" fontId="4" fillId="11" borderId="53" xfId="0" applyFont="1" applyFill="1" applyBorder="1"/>
    <xf numFmtId="0" fontId="4" fillId="5" borderId="80" xfId="0" applyFont="1" applyFill="1" applyBorder="1" applyAlignment="1">
      <alignment horizontal="center"/>
    </xf>
    <xf numFmtId="0" fontId="3" fillId="5" borderId="53" xfId="0" applyFont="1" applyFill="1" applyBorder="1"/>
    <xf numFmtId="0" fontId="4" fillId="5" borderId="53" xfId="0" applyFont="1" applyFill="1" applyBorder="1"/>
    <xf numFmtId="2" fontId="4" fillId="9" borderId="6" xfId="0" applyNumberFormat="1" applyFont="1" applyFill="1" applyBorder="1"/>
    <xf numFmtId="2" fontId="4" fillId="9" borderId="187" xfId="0" applyNumberFormat="1" applyFont="1" applyFill="1" applyBorder="1"/>
    <xf numFmtId="0" fontId="2" fillId="3" borderId="156" xfId="0" applyFont="1" applyFill="1" applyBorder="1" applyAlignment="1" applyProtection="1">
      <alignment wrapText="1"/>
      <protection locked="0"/>
    </xf>
    <xf numFmtId="49" fontId="15" fillId="10" borderId="11" xfId="0" applyNumberFormat="1" applyFont="1" applyFill="1" applyBorder="1" applyAlignment="1" applyProtection="1">
      <alignment horizontal="left"/>
      <protection locked="0"/>
    </xf>
    <xf numFmtId="1" fontId="15" fillId="11" borderId="11" xfId="0" applyNumberFormat="1" applyFont="1" applyFill="1" applyBorder="1" applyProtection="1">
      <protection locked="0"/>
    </xf>
    <xf numFmtId="0" fontId="3" fillId="5" borderId="26" xfId="0" applyFont="1" applyFill="1" applyBorder="1"/>
    <xf numFmtId="0" fontId="4" fillId="5" borderId="13" xfId="0" applyFont="1" applyFill="1" applyBorder="1" applyAlignment="1">
      <alignment horizontal="center"/>
    </xf>
    <xf numFmtId="2" fontId="4" fillId="5" borderId="16" xfId="0" applyNumberFormat="1" applyFont="1" applyFill="1" applyBorder="1" applyProtection="1">
      <protection locked="0"/>
    </xf>
    <xf numFmtId="10" fontId="4" fillId="5" borderId="16" xfId="2" applyNumberFormat="1" applyFont="1" applyFill="1" applyBorder="1" applyProtection="1">
      <protection locked="0"/>
    </xf>
    <xf numFmtId="168" fontId="4" fillId="5" borderId="16" xfId="0" applyNumberFormat="1" applyFont="1" applyFill="1" applyBorder="1"/>
    <xf numFmtId="10" fontId="4" fillId="5" borderId="16" xfId="0" applyNumberFormat="1" applyFont="1" applyFill="1" applyBorder="1"/>
    <xf numFmtId="2" fontId="4" fillId="5" borderId="16" xfId="0" applyNumberFormat="1" applyFont="1" applyFill="1" applyBorder="1"/>
    <xf numFmtId="2" fontId="4" fillId="5" borderId="132" xfId="0" applyNumberFormat="1" applyFont="1" applyFill="1" applyBorder="1"/>
    <xf numFmtId="49" fontId="15" fillId="11" borderId="11" xfId="0" applyNumberFormat="1" applyFont="1" applyFill="1" applyBorder="1" applyAlignment="1" applyProtection="1">
      <alignment horizontal="left"/>
      <protection locked="0"/>
    </xf>
    <xf numFmtId="0" fontId="4" fillId="12" borderId="13" xfId="0" applyFont="1" applyFill="1" applyBorder="1" applyAlignment="1">
      <alignment horizontal="center"/>
    </xf>
    <xf numFmtId="0" fontId="4" fillId="12" borderId="80" xfId="0" applyFont="1" applyFill="1" applyBorder="1" applyAlignment="1">
      <alignment horizontal="center"/>
    </xf>
    <xf numFmtId="0" fontId="3" fillId="12" borderId="53" xfId="0" applyFont="1" applyFill="1" applyBorder="1"/>
    <xf numFmtId="0" fontId="4" fillId="12" borderId="53" xfId="0" applyFont="1" applyFill="1" applyBorder="1"/>
    <xf numFmtId="0" fontId="3" fillId="12" borderId="26" xfId="0" applyFont="1" applyFill="1" applyBorder="1"/>
    <xf numFmtId="0" fontId="3" fillId="14" borderId="26" xfId="0" applyFont="1" applyFill="1" applyBorder="1"/>
    <xf numFmtId="49" fontId="15" fillId="15" borderId="11" xfId="0" applyNumberFormat="1" applyFont="1" applyFill="1" applyBorder="1" applyAlignment="1" applyProtection="1">
      <alignment horizontal="left"/>
      <protection locked="0"/>
    </xf>
    <xf numFmtId="0" fontId="3" fillId="16" borderId="26" xfId="0" applyFont="1" applyFill="1" applyBorder="1"/>
    <xf numFmtId="0" fontId="3" fillId="11" borderId="26" xfId="0" applyFont="1" applyFill="1" applyBorder="1"/>
    <xf numFmtId="2" fontId="0" fillId="0" borderId="9" xfId="0" applyNumberFormat="1" applyBorder="1" applyProtection="1">
      <protection locked="0"/>
    </xf>
    <xf numFmtId="2" fontId="0" fillId="0" borderId="16" xfId="0" applyNumberFormat="1" applyBorder="1" applyProtection="1">
      <protection locked="0"/>
    </xf>
    <xf numFmtId="0" fontId="6" fillId="0" borderId="104" xfId="0" applyFont="1" applyBorder="1" applyAlignment="1" applyProtection="1">
      <alignment horizontal="center" vertical="center"/>
      <protection locked="0"/>
    </xf>
    <xf numFmtId="2" fontId="6" fillId="0" borderId="11" xfId="0" applyNumberFormat="1" applyFont="1" applyBorder="1" applyAlignment="1" applyProtection="1">
      <alignment horizontal="center"/>
      <protection locked="0"/>
    </xf>
    <xf numFmtId="2" fontId="6" fillId="0" borderId="17" xfId="0" applyNumberFormat="1" applyFont="1" applyBorder="1" applyAlignment="1" applyProtection="1">
      <alignment horizontal="center"/>
      <protection locked="0"/>
    </xf>
    <xf numFmtId="2" fontId="6" fillId="0" borderId="37" xfId="0" applyNumberFormat="1" applyFont="1" applyBorder="1" applyAlignment="1" applyProtection="1">
      <alignment horizontal="center"/>
      <protection locked="0"/>
    </xf>
    <xf numFmtId="0" fontId="2" fillId="23" borderId="123" xfId="0" applyFont="1" applyFill="1" applyBorder="1" applyAlignment="1">
      <alignment horizontal="center" vertical="center"/>
    </xf>
    <xf numFmtId="0" fontId="2" fillId="23" borderId="21" xfId="0" applyFont="1" applyFill="1" applyBorder="1" applyAlignment="1">
      <alignment horizontal="center" vertical="center"/>
    </xf>
    <xf numFmtId="0" fontId="2" fillId="21" borderId="22" xfId="0" applyFont="1" applyFill="1" applyBorder="1" applyAlignment="1">
      <alignment horizontal="center"/>
    </xf>
    <xf numFmtId="0" fontId="2" fillId="20" borderId="29" xfId="0" applyFont="1" applyFill="1" applyBorder="1" applyAlignment="1">
      <alignment horizontal="center"/>
    </xf>
    <xf numFmtId="0" fontId="2" fillId="20" borderId="97" xfId="0" applyFont="1" applyFill="1" applyBorder="1" applyAlignment="1">
      <alignment horizontal="center"/>
    </xf>
    <xf numFmtId="0" fontId="2" fillId="20" borderId="69" xfId="0" applyFont="1" applyFill="1" applyBorder="1" applyAlignment="1">
      <alignment horizontal="center"/>
    </xf>
    <xf numFmtId="0" fontId="2" fillId="20" borderId="70" xfId="0" applyFont="1" applyFill="1" applyBorder="1" applyAlignment="1">
      <alignment horizontal="center"/>
    </xf>
    <xf numFmtId="0" fontId="2" fillId="21" borderId="23" xfId="0" applyFont="1" applyFill="1" applyBorder="1" applyAlignment="1">
      <alignment horizontal="center"/>
    </xf>
    <xf numFmtId="0" fontId="2" fillId="20" borderId="68" xfId="0" applyFont="1" applyFill="1" applyBorder="1" applyAlignment="1">
      <alignment horizontal="center"/>
    </xf>
    <xf numFmtId="0" fontId="2" fillId="22" borderId="147" xfId="0" applyFont="1" applyFill="1" applyBorder="1" applyAlignment="1">
      <alignment horizontal="center"/>
    </xf>
    <xf numFmtId="0" fontId="2" fillId="22" borderId="148" xfId="0" applyFont="1" applyFill="1" applyBorder="1" applyAlignment="1">
      <alignment horizontal="center"/>
    </xf>
    <xf numFmtId="2" fontId="0" fillId="22" borderId="37" xfId="0" applyNumberFormat="1" applyFill="1" applyBorder="1" applyAlignment="1">
      <alignment horizontal="center"/>
    </xf>
    <xf numFmtId="0" fontId="2" fillId="5" borderId="83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2" fontId="0" fillId="5" borderId="87" xfId="0" applyNumberFormat="1" applyFill="1" applyBorder="1" applyAlignment="1">
      <alignment horizontal="center"/>
    </xf>
    <xf numFmtId="2" fontId="0" fillId="5" borderId="80" xfId="0" applyNumberFormat="1" applyFill="1" applyBorder="1" applyAlignment="1">
      <alignment horizontal="center"/>
    </xf>
    <xf numFmtId="2" fontId="0" fillId="10" borderId="104" xfId="0" applyNumberFormat="1" applyFill="1" applyBorder="1" applyAlignment="1">
      <alignment horizontal="center"/>
    </xf>
    <xf numFmtId="0" fontId="2" fillId="10" borderId="19" xfId="0" applyFont="1" applyFill="1" applyBorder="1" applyAlignment="1">
      <alignment horizontal="center"/>
    </xf>
    <xf numFmtId="2" fontId="0" fillId="10" borderId="8" xfId="0" applyNumberFormat="1" applyFill="1" applyBorder="1" applyAlignment="1">
      <alignment horizontal="center"/>
    </xf>
    <xf numFmtId="2" fontId="0" fillId="10" borderId="14" xfId="0" applyNumberFormat="1" applyFill="1" applyBorder="1" applyAlignment="1">
      <alignment horizontal="center"/>
    </xf>
    <xf numFmtId="2" fontId="0" fillId="10" borderId="149" xfId="0" applyNumberFormat="1" applyFill="1" applyBorder="1" applyAlignment="1">
      <alignment horizontal="center"/>
    </xf>
    <xf numFmtId="2" fontId="0" fillId="24" borderId="184" xfId="0" applyNumberFormat="1" applyFill="1" applyBorder="1"/>
    <xf numFmtId="14" fontId="2" fillId="3" borderId="0" xfId="2" applyNumberFormat="1" applyFill="1" applyBorder="1" applyAlignment="1" applyProtection="1">
      <alignment horizontal="center"/>
      <protection locked="0"/>
    </xf>
    <xf numFmtId="0" fontId="10" fillId="25" borderId="25" xfId="0" applyFont="1" applyFill="1" applyBorder="1"/>
    <xf numFmtId="0" fontId="10" fillId="25" borderId="0" xfId="0" applyFont="1" applyFill="1"/>
    <xf numFmtId="0" fontId="3" fillId="25" borderId="47" xfId="0" applyFont="1" applyFill="1" applyBorder="1" applyProtection="1">
      <protection locked="0"/>
    </xf>
    <xf numFmtId="0" fontId="3" fillId="25" borderId="30" xfId="0" applyFont="1" applyFill="1" applyBorder="1" applyProtection="1">
      <protection locked="0"/>
    </xf>
    <xf numFmtId="0" fontId="4" fillId="25" borderId="30" xfId="0" applyFont="1" applyFill="1" applyBorder="1" applyProtection="1">
      <protection locked="0"/>
    </xf>
    <xf numFmtId="0" fontId="4" fillId="25" borderId="48" xfId="0" applyFont="1" applyFill="1" applyBorder="1" applyProtection="1">
      <protection locked="0"/>
    </xf>
    <xf numFmtId="0" fontId="3" fillId="25" borderId="25" xfId="0" applyFont="1" applyFill="1" applyBorder="1" applyProtection="1">
      <protection locked="0"/>
    </xf>
    <xf numFmtId="0" fontId="3" fillId="25" borderId="0" xfId="0" applyFont="1" applyFill="1" applyProtection="1">
      <protection locked="0"/>
    </xf>
    <xf numFmtId="0" fontId="4" fillId="25" borderId="0" xfId="0" applyFont="1" applyFill="1" applyProtection="1">
      <protection locked="0"/>
    </xf>
    <xf numFmtId="0" fontId="4" fillId="25" borderId="24" xfId="0" applyFont="1" applyFill="1" applyBorder="1" applyProtection="1">
      <protection locked="0"/>
    </xf>
    <xf numFmtId="0" fontId="6" fillId="25" borderId="54" xfId="0" applyFont="1" applyFill="1" applyBorder="1" applyProtection="1">
      <protection locked="0"/>
    </xf>
    <xf numFmtId="0" fontId="6" fillId="25" borderId="55" xfId="0" applyFont="1" applyFill="1" applyBorder="1" applyProtection="1">
      <protection locked="0"/>
    </xf>
    <xf numFmtId="0" fontId="4" fillId="25" borderId="55" xfId="0" applyFont="1" applyFill="1" applyBorder="1" applyProtection="1">
      <protection locked="0"/>
    </xf>
    <xf numFmtId="0" fontId="3" fillId="25" borderId="55" xfId="0" applyFont="1" applyFill="1" applyBorder="1" applyProtection="1">
      <protection locked="0"/>
    </xf>
    <xf numFmtId="0" fontId="4" fillId="25" borderId="56" xfId="0" applyFont="1" applyFill="1" applyBorder="1" applyProtection="1">
      <protection locked="0"/>
    </xf>
    <xf numFmtId="0" fontId="3" fillId="25" borderId="59" xfId="0" applyFont="1" applyFill="1" applyBorder="1" applyProtection="1">
      <protection locked="0"/>
    </xf>
    <xf numFmtId="0" fontId="3" fillId="25" borderId="60" xfId="0" applyFont="1" applyFill="1" applyBorder="1" applyProtection="1">
      <protection locked="0"/>
    </xf>
    <xf numFmtId="0" fontId="4" fillId="25" borderId="60" xfId="0" applyFont="1" applyFill="1" applyBorder="1" applyProtection="1">
      <protection locked="0"/>
    </xf>
    <xf numFmtId="0" fontId="4" fillId="25" borderId="61" xfId="0" applyFont="1" applyFill="1" applyBorder="1" applyProtection="1">
      <protection locked="0"/>
    </xf>
    <xf numFmtId="0" fontId="7" fillId="25" borderId="188" xfId="0" applyFont="1" applyFill="1" applyBorder="1"/>
    <xf numFmtId="0" fontId="2" fillId="25" borderId="188" xfId="0" applyFont="1" applyFill="1" applyBorder="1"/>
  </cellXfs>
  <cellStyles count="34">
    <cellStyle name="Excel Built-in Excel Built-in Excel Built-in Excel Built-in Excel Built-in Excel Built-in Excel Built-in Separador de milhares 4" xfId="30" xr:uid="{688613AD-49DE-4C56-8E7D-8162B7F0EC70}"/>
    <cellStyle name="Excel Built-in Normal" xfId="11" xr:uid="{75C0DC16-0D0A-438D-8C0A-6E03FC1F5FA1}"/>
    <cellStyle name="Excel Built-in Normal 3" xfId="12" xr:uid="{B0F2C2AD-2C54-43F4-95BE-03D5375C78E3}"/>
    <cellStyle name="Moeda" xfId="1" builtinId="4"/>
    <cellStyle name="Normal" xfId="0" builtinId="0"/>
    <cellStyle name="Normal 141" xfId="24" xr:uid="{CF0BB4D0-797D-4331-ADC1-7F3E62E64271}"/>
    <cellStyle name="Normal 142" xfId="25" xr:uid="{21C81D1F-4600-499C-83F7-696FE6B21C68}"/>
    <cellStyle name="Normal 147" xfId="28" xr:uid="{930B0850-7836-4A44-BEC9-09C8B6E97797}"/>
    <cellStyle name="Normal 152" xfId="27" xr:uid="{783776EF-C7C4-497D-9A61-BE08EAB542E4}"/>
    <cellStyle name="Normal 155" xfId="10" xr:uid="{11203780-D686-4989-8C90-E2A6445612DE}"/>
    <cellStyle name="Normal 158" xfId="13" xr:uid="{9E43F4C5-51C6-4B89-9933-12E6F846D64D}"/>
    <cellStyle name="Normal 160" xfId="14" xr:uid="{DF3A826D-768E-4D5A-9514-3B09118556C9}"/>
    <cellStyle name="Normal 161" xfId="15" xr:uid="{F7944E4B-A318-417B-8BC3-4D46DC102582}"/>
    <cellStyle name="Normal 165" xfId="29" xr:uid="{AB0523DA-A017-4554-9229-C31E3158203F}"/>
    <cellStyle name="Normal 166" xfId="32" xr:uid="{B2E61838-1CA9-4A68-9B20-16919EE26E89}"/>
    <cellStyle name="Normal 173" xfId="33" xr:uid="{2C0328A0-C51F-483C-99D6-0FC1EA4BEC36}"/>
    <cellStyle name="Normal 2" xfId="4" xr:uid="{00000000-0005-0000-0000-000002000000}"/>
    <cellStyle name="Normal 2 2" xfId="8" xr:uid="{7DAD408E-2938-435D-8D40-CF6DEB958B11}"/>
    <cellStyle name="Normal 2 2 2" xfId="9" xr:uid="{DF288817-C401-4D5C-8160-155B2E90A292}"/>
    <cellStyle name="Normal 2 2 2 2" xfId="23" xr:uid="{80BCDAB1-DF6C-4F01-8BDA-19AF323C612E}"/>
    <cellStyle name="Normal 3" xfId="7" xr:uid="{995B56A7-E5C2-4A24-9705-7A4E53D6D140}"/>
    <cellStyle name="Normal 3 3" xfId="31" xr:uid="{6EC3D331-4B13-40D7-878B-8D8AE9B8100D}"/>
    <cellStyle name="Normal 73" xfId="19" xr:uid="{50F6A832-7FE6-4E74-ACF2-5659E66D788C}"/>
    <cellStyle name="Normal 85" xfId="22" xr:uid="{C2B78DE4-B8FC-49C7-856A-A87184E5E42B}"/>
    <cellStyle name="Normal 87" xfId="20" xr:uid="{EE3EDD5C-70CD-40FB-A3EC-FAD9DD5FC940}"/>
    <cellStyle name="Porcentagem" xfId="2" builtinId="5"/>
    <cellStyle name="Porcentagem 2" xfId="5" xr:uid="{00000000-0005-0000-0000-000004000000}"/>
    <cellStyle name="Porcentagem 3" xfId="21" xr:uid="{2E857E20-C6A9-49DB-BB29-596A45EB497A}"/>
    <cellStyle name="Separador de milhares 2" xfId="26" xr:uid="{405443C5-E2E7-43D7-AA7B-AE781121A3D1}"/>
    <cellStyle name="Vírgula" xfId="3" builtinId="3"/>
    <cellStyle name="Vírgula 2" xfId="6" xr:uid="{00000000-0005-0000-0000-000006000000}"/>
    <cellStyle name="Vírgula 2 2" xfId="17" xr:uid="{901A828E-0789-46AB-80FD-04F16FF6C1D1}"/>
    <cellStyle name="Vírgula 2 3" xfId="18" xr:uid="{50CDCD09-2473-44DB-9A73-1D26C895F27A}"/>
    <cellStyle name="Vírgula 5" xfId="16" xr:uid="{3A6474B6-8D28-4963-9F41-6FAF98C215C5}"/>
  </cellStyles>
  <dxfs count="0"/>
  <tableStyles count="0" defaultTableStyle="TableStyleMedium2" defaultPivotStyle="PivotStyleLight16"/>
  <colors>
    <mruColors>
      <color rgb="FFFEE0C2"/>
      <color rgb="FFFFFFCC"/>
      <color rgb="FF52E0FC"/>
      <color rgb="FFE7E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11</xdr:row>
      <xdr:rowOff>133350</xdr:rowOff>
    </xdr:from>
    <xdr:to>
      <xdr:col>0</xdr:col>
      <xdr:colOff>428625</xdr:colOff>
      <xdr:row>11</xdr:row>
      <xdr:rowOff>552450</xdr:rowOff>
    </xdr:to>
    <xdr:sp macro="" textlink="">
      <xdr:nvSpPr>
        <xdr:cNvPr id="1025" name="Linha 1">
          <a:extLst>
            <a:ext uri="{FF2B5EF4-FFF2-40B4-BE49-F238E27FC236}">
              <a16:creationId xmlns:a16="http://schemas.microsoft.com/office/drawing/2014/main" id="{E4994EA7-85E3-4464-A0D7-585A2113D1AF}"/>
            </a:ext>
          </a:extLst>
        </xdr:cNvPr>
        <xdr:cNvSpPr>
          <a:spLocks noChangeShapeType="1"/>
        </xdr:cNvSpPr>
      </xdr:nvSpPr>
      <xdr:spPr bwMode="auto">
        <a:xfrm flipV="1">
          <a:off x="428625" y="17145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428625</xdr:colOff>
      <xdr:row>11</xdr:row>
      <xdr:rowOff>133350</xdr:rowOff>
    </xdr:from>
    <xdr:to>
      <xdr:col>17</xdr:col>
      <xdr:colOff>428625</xdr:colOff>
      <xdr:row>11</xdr:row>
      <xdr:rowOff>552450</xdr:rowOff>
    </xdr:to>
    <xdr:sp macro="" textlink="">
      <xdr:nvSpPr>
        <xdr:cNvPr id="1026" name="Linha 2">
          <a:extLst>
            <a:ext uri="{FF2B5EF4-FFF2-40B4-BE49-F238E27FC236}">
              <a16:creationId xmlns:a16="http://schemas.microsoft.com/office/drawing/2014/main" id="{8FF1D6AD-B3DD-4675-9702-80FEB8A796AC}"/>
            </a:ext>
          </a:extLst>
        </xdr:cNvPr>
        <xdr:cNvSpPr>
          <a:spLocks noChangeShapeType="1"/>
        </xdr:cNvSpPr>
      </xdr:nvSpPr>
      <xdr:spPr bwMode="auto">
        <a:xfrm flipV="1">
          <a:off x="13335000" y="17145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12</xdr:col>
      <xdr:colOff>91281</xdr:colOff>
      <xdr:row>0</xdr:row>
      <xdr:rowOff>0</xdr:rowOff>
    </xdr:from>
    <xdr:to>
      <xdr:col>15</xdr:col>
      <xdr:colOff>309561</xdr:colOff>
      <xdr:row>2</xdr:row>
      <xdr:rowOff>22624</xdr:rowOff>
    </xdr:to>
    <xdr:pic>
      <xdr:nvPicPr>
        <xdr:cNvPr id="3" name="Imagem 2" descr="LOGOTIPO SMOU.png">
          <a:extLst>
            <a:ext uri="{FF2B5EF4-FFF2-40B4-BE49-F238E27FC236}">
              <a16:creationId xmlns:a16="http://schemas.microsoft.com/office/drawing/2014/main" id="{77DF0702-445F-4AE9-9118-F5B7DA472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5281" y="0"/>
          <a:ext cx="3123405" cy="1260874"/>
        </a:xfrm>
        <a:prstGeom prst="rect">
          <a:avLst/>
        </a:prstGeom>
      </xdr:spPr>
    </xdr:pic>
    <xdr:clientData/>
  </xdr:twoCellAnchor>
  <xdr:twoCellAnchor editAs="oneCell">
    <xdr:from>
      <xdr:col>3</xdr:col>
      <xdr:colOff>571499</xdr:colOff>
      <xdr:row>0</xdr:row>
      <xdr:rowOff>47624</xdr:rowOff>
    </xdr:from>
    <xdr:to>
      <xdr:col>9</xdr:col>
      <xdr:colOff>168441</xdr:colOff>
      <xdr:row>2</xdr:row>
      <xdr:rowOff>273843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56D1B0D-43F2-0472-9BE1-E48D12195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343" y="47624"/>
          <a:ext cx="6704973" cy="1464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594277</xdr:colOff>
      <xdr:row>41</xdr:row>
      <xdr:rowOff>9525</xdr:rowOff>
    </xdr:from>
    <xdr:to>
      <xdr:col>9</xdr:col>
      <xdr:colOff>718102</xdr:colOff>
      <xdr:row>41</xdr:row>
      <xdr:rowOff>209550</xdr:rowOff>
    </xdr:to>
    <xdr:sp macro="" textlink="">
      <xdr:nvSpPr>
        <xdr:cNvPr id="2049" name="Texto 2">
          <a:extLst>
            <a:ext uri="{FF2B5EF4-FFF2-40B4-BE49-F238E27FC236}">
              <a16:creationId xmlns:a16="http://schemas.microsoft.com/office/drawing/2014/main" id="{D1848BE5-6E52-4020-B475-33AC8D6B7CB7}"/>
            </a:ext>
          </a:extLst>
        </xdr:cNvPr>
        <xdr:cNvSpPr txBox="1">
          <a:spLocks noChangeArrowheads="1"/>
        </xdr:cNvSpPr>
      </xdr:nvSpPr>
      <xdr:spPr bwMode="auto">
        <a:xfrm>
          <a:off x="7282484" y="6004063"/>
          <a:ext cx="123825" cy="200025"/>
        </a:xfrm>
        <a:prstGeom prst="rect">
          <a:avLst/>
        </a:prstGeom>
        <a:solidFill>
          <a:srgbClr val="FFFFCC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</a:p>
      </xdr:txBody>
    </xdr:sp>
    <xdr:clientData/>
  </xdr:twoCellAnchor>
  <xdr:twoCellAnchor>
    <xdr:from>
      <xdr:col>6</xdr:col>
      <xdr:colOff>683730</xdr:colOff>
      <xdr:row>42</xdr:row>
      <xdr:rowOff>28575</xdr:rowOff>
    </xdr:from>
    <xdr:to>
      <xdr:col>6</xdr:col>
      <xdr:colOff>845655</xdr:colOff>
      <xdr:row>42</xdr:row>
      <xdr:rowOff>219075</xdr:rowOff>
    </xdr:to>
    <xdr:sp macro="" textlink="">
      <xdr:nvSpPr>
        <xdr:cNvPr id="2051" name="Texto 4">
          <a:extLst>
            <a:ext uri="{FF2B5EF4-FFF2-40B4-BE49-F238E27FC236}">
              <a16:creationId xmlns:a16="http://schemas.microsoft.com/office/drawing/2014/main" id="{694CDAB5-B4F5-4B61-A169-9A9D7839E799}"/>
            </a:ext>
          </a:extLst>
        </xdr:cNvPr>
        <xdr:cNvSpPr txBox="1">
          <a:spLocks noChangeArrowheads="1"/>
        </xdr:cNvSpPr>
      </xdr:nvSpPr>
      <xdr:spPr bwMode="auto">
        <a:xfrm>
          <a:off x="4234898" y="6261238"/>
          <a:ext cx="161925" cy="190500"/>
        </a:xfrm>
        <a:prstGeom prst="rect">
          <a:avLst/>
        </a:prstGeom>
        <a:solidFill>
          <a:srgbClr val="FFFFCC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  <xdr:twoCellAnchor editAs="oneCell">
    <xdr:from>
      <xdr:col>0</xdr:col>
      <xdr:colOff>155299</xdr:colOff>
      <xdr:row>0</xdr:row>
      <xdr:rowOff>176006</xdr:rowOff>
    </xdr:from>
    <xdr:to>
      <xdr:col>7</xdr:col>
      <xdr:colOff>632559</xdr:colOff>
      <xdr:row>0</xdr:row>
      <xdr:rowOff>1376983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D7C52A5-94A8-4741-9623-0CD458DD4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299" y="176006"/>
          <a:ext cx="5498592" cy="1200977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238125</xdr:colOff>
      <xdr:row>0</xdr:row>
      <xdr:rowOff>41413</xdr:rowOff>
    </xdr:from>
    <xdr:to>
      <xdr:col>12</xdr:col>
      <xdr:colOff>921440</xdr:colOff>
      <xdr:row>0</xdr:row>
      <xdr:rowOff>1470789</xdr:rowOff>
    </xdr:to>
    <xdr:pic>
      <xdr:nvPicPr>
        <xdr:cNvPr id="3" name="Imagem 2" descr="LOGOTIPO SMOU.png">
          <a:extLst>
            <a:ext uri="{FF2B5EF4-FFF2-40B4-BE49-F238E27FC236}">
              <a16:creationId xmlns:a16="http://schemas.microsoft.com/office/drawing/2014/main" id="{DC96BAE0-6983-456E-AF02-88B02B7FA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15245" y="41413"/>
          <a:ext cx="3540815" cy="14293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07"/>
  <sheetViews>
    <sheetView showZeros="0" tabSelected="1" topLeftCell="C553" zoomScaleNormal="100" zoomScaleSheetLayoutView="100" workbookViewId="0">
      <selection activeCell="N577" sqref="N577"/>
    </sheetView>
  </sheetViews>
  <sheetFormatPr defaultColWidth="8.42578125" defaultRowHeight="12.75"/>
  <cols>
    <col min="1" max="1" width="1.42578125" style="10" hidden="1" customWidth="1"/>
    <col min="2" max="2" width="3.140625" style="10" hidden="1" customWidth="1"/>
    <col min="3" max="3" width="4.140625" style="10" customWidth="1"/>
    <col min="4" max="4" width="13.7109375" style="10" customWidth="1"/>
    <col min="5" max="5" width="9.42578125" style="10" customWidth="1"/>
    <col min="6" max="6" width="11.7109375" style="10" customWidth="1"/>
    <col min="7" max="7" width="54.5703125" style="10" customWidth="1"/>
    <col min="8" max="8" width="7" style="10" customWidth="1"/>
    <col min="9" max="9" width="10" style="10" customWidth="1"/>
    <col min="10" max="10" width="10.28515625" style="10" customWidth="1"/>
    <col min="11" max="11" width="7" style="10" customWidth="1"/>
    <col min="12" max="12" width="9.140625" style="10" customWidth="1"/>
    <col min="13" max="13" width="12.5703125" style="10" customWidth="1"/>
    <col min="14" max="15" width="15.5703125" style="10" customWidth="1"/>
    <col min="16" max="16" width="15.85546875" style="10" customWidth="1"/>
    <col min="17" max="17" width="2.140625" style="10" hidden="1" customWidth="1"/>
    <col min="18" max="18" width="2" style="10" hidden="1" customWidth="1"/>
    <col min="19" max="21" width="14.42578125" style="10" customWidth="1"/>
    <col min="22" max="22" width="17.28515625" style="10" customWidth="1"/>
    <col min="23" max="23" width="3.140625" style="10" customWidth="1"/>
    <col min="24" max="24" width="12.140625" style="10" customWidth="1"/>
    <col min="25" max="25" width="10.85546875" style="10" customWidth="1"/>
    <col min="26" max="26" width="8.42578125" style="10"/>
    <col min="27" max="27" width="13.5703125" style="10" customWidth="1"/>
    <col min="28" max="28" width="15.5703125" style="10" customWidth="1"/>
    <col min="29" max="29" width="14.7109375" style="10" customWidth="1"/>
    <col min="30" max="30" width="12.5703125" style="10" customWidth="1"/>
    <col min="31" max="31" width="13.85546875" style="10" customWidth="1"/>
    <col min="32" max="32" width="13.28515625" style="10" customWidth="1"/>
    <col min="33" max="33" width="20" style="10" customWidth="1"/>
    <col min="34" max="16384" width="8.42578125" style="10"/>
  </cols>
  <sheetData>
    <row r="1" spans="1:39" s="5" customFormat="1" ht="43.5" customHeight="1">
      <c r="A1" s="2"/>
      <c r="B1" s="238"/>
      <c r="C1" s="597"/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9"/>
      <c r="Q1" s="3"/>
      <c r="R1" s="4"/>
      <c r="S1" s="10"/>
      <c r="T1" s="10"/>
      <c r="U1" s="10"/>
      <c r="V1" s="10"/>
    </row>
    <row r="2" spans="1:39" ht="54.75" customHeight="1" thickBot="1">
      <c r="A2" s="6"/>
      <c r="B2" s="239"/>
      <c r="C2" s="600"/>
      <c r="D2" s="601"/>
      <c r="E2" s="601"/>
      <c r="F2" s="601"/>
      <c r="G2" s="601"/>
      <c r="H2" s="601"/>
      <c r="I2" s="601"/>
      <c r="J2" s="601"/>
      <c r="K2" s="601"/>
      <c r="L2" s="601"/>
      <c r="M2" s="601"/>
      <c r="N2" s="601"/>
      <c r="O2" s="601"/>
      <c r="P2" s="602"/>
      <c r="Q2" s="8"/>
      <c r="R2" s="9"/>
    </row>
    <row r="3" spans="1:39" ht="23.25" customHeight="1" thickBot="1">
      <c r="A3" s="6"/>
      <c r="B3" s="239"/>
      <c r="C3" s="603"/>
      <c r="D3" s="604"/>
      <c r="E3" s="604"/>
      <c r="F3" s="604"/>
      <c r="G3" s="604"/>
      <c r="H3" s="604"/>
      <c r="I3" s="604"/>
      <c r="J3" s="604"/>
      <c r="K3" s="604"/>
      <c r="L3" s="696" t="s">
        <v>274</v>
      </c>
      <c r="M3" s="697"/>
      <c r="N3" s="698"/>
      <c r="O3" s="699" t="s">
        <v>275</v>
      </c>
      <c r="P3" s="700"/>
      <c r="Q3" s="11"/>
      <c r="R3" s="9"/>
    </row>
    <row r="4" spans="1:39" ht="21.75" customHeight="1" thickBot="1">
      <c r="A4" s="6"/>
      <c r="B4" s="239"/>
      <c r="C4" s="556" t="s">
        <v>29</v>
      </c>
      <c r="D4" s="557"/>
      <c r="E4" s="557"/>
      <c r="F4" s="558"/>
      <c r="G4" s="552" t="s">
        <v>145</v>
      </c>
      <c r="H4" s="610" t="s">
        <v>256</v>
      </c>
      <c r="I4" s="611"/>
      <c r="J4" s="611"/>
      <c r="K4" s="611"/>
      <c r="L4" s="622" t="s">
        <v>262</v>
      </c>
      <c r="M4" s="623"/>
      <c r="N4" s="579">
        <v>45100</v>
      </c>
      <c r="O4" s="553" t="s">
        <v>263</v>
      </c>
      <c r="P4" s="593">
        <v>45126</v>
      </c>
      <c r="Q4" s="12"/>
      <c r="R4" s="9"/>
      <c r="AC4" s="587"/>
      <c r="AD4" s="587"/>
      <c r="AE4" s="587"/>
      <c r="AF4" s="587"/>
      <c r="AG4" s="587"/>
      <c r="AH4" s="587"/>
      <c r="AI4" s="587"/>
      <c r="AJ4" s="587"/>
      <c r="AK4" s="587"/>
      <c r="AL4" s="587"/>
      <c r="AM4" s="587"/>
    </row>
    <row r="5" spans="1:39" ht="20.25" customHeight="1" thickTop="1" thickBot="1">
      <c r="A5" s="6"/>
      <c r="B5" s="239"/>
      <c r="C5" s="559" t="s">
        <v>30</v>
      </c>
      <c r="D5" s="560"/>
      <c r="E5" s="560"/>
      <c r="F5" s="561"/>
      <c r="G5" s="580" t="s">
        <v>112</v>
      </c>
      <c r="H5" s="612" t="s">
        <v>259</v>
      </c>
      <c r="I5" s="613"/>
      <c r="J5" s="613"/>
      <c r="K5" s="614"/>
      <c r="L5" s="657" t="s">
        <v>264</v>
      </c>
      <c r="M5" s="658"/>
      <c r="N5" s="658"/>
      <c r="O5" s="663">
        <f>O567</f>
        <v>188529.03</v>
      </c>
      <c r="P5" s="664"/>
      <c r="Q5" s="13"/>
      <c r="R5" s="9"/>
      <c r="AC5" s="590"/>
      <c r="AD5" s="590"/>
      <c r="AE5" s="590"/>
      <c r="AF5" s="590"/>
      <c r="AG5" s="590"/>
      <c r="AH5" s="590"/>
      <c r="AI5" s="590"/>
      <c r="AJ5" s="590"/>
      <c r="AK5" s="590"/>
      <c r="AL5" s="590"/>
      <c r="AM5" s="590"/>
    </row>
    <row r="6" spans="1:39" ht="20.25" customHeight="1" thickTop="1" thickBot="1">
      <c r="A6" s="14" t="s">
        <v>31</v>
      </c>
      <c r="B6" s="240"/>
      <c r="C6" s="562" t="s">
        <v>111</v>
      </c>
      <c r="D6" s="563"/>
      <c r="E6" s="564"/>
      <c r="F6" s="565"/>
      <c r="G6" s="581" t="s">
        <v>170</v>
      </c>
      <c r="H6" s="615"/>
      <c r="I6" s="616"/>
      <c r="J6" s="616"/>
      <c r="K6" s="617"/>
      <c r="L6" s="659" t="s">
        <v>265</v>
      </c>
      <c r="M6" s="660"/>
      <c r="N6" s="660"/>
      <c r="O6" s="665">
        <f>O5/total</f>
        <v>6.5583046510533663E-2</v>
      </c>
      <c r="P6" s="666"/>
      <c r="Q6" s="16"/>
      <c r="R6" s="17" t="s">
        <v>31</v>
      </c>
      <c r="AC6" s="590"/>
      <c r="AD6" s="590"/>
      <c r="AE6" s="590"/>
      <c r="AF6" s="590"/>
      <c r="AG6" s="590"/>
      <c r="AH6" s="590"/>
      <c r="AI6" s="590"/>
      <c r="AJ6" s="590"/>
      <c r="AK6" s="590"/>
      <c r="AL6" s="590"/>
      <c r="AM6" s="590"/>
    </row>
    <row r="7" spans="1:39" ht="18.75" customHeight="1" thickBot="1">
      <c r="A7" s="14"/>
      <c r="B7" s="240"/>
      <c r="C7" s="566" t="s">
        <v>258</v>
      </c>
      <c r="D7" s="567"/>
      <c r="E7" s="568"/>
      <c r="F7" s="569"/>
      <c r="G7" s="582" t="s">
        <v>257</v>
      </c>
      <c r="H7" s="610" t="s">
        <v>260</v>
      </c>
      <c r="I7" s="611"/>
      <c r="J7" s="611"/>
      <c r="K7" s="618"/>
      <c r="L7" s="661" t="s">
        <v>266</v>
      </c>
      <c r="M7" s="662"/>
      <c r="N7" s="662"/>
      <c r="O7" s="667">
        <f>O565</f>
        <v>188529.03</v>
      </c>
      <c r="P7" s="668"/>
      <c r="Q7" s="16"/>
      <c r="R7" s="532"/>
      <c r="AC7" s="590"/>
      <c r="AD7" s="590"/>
      <c r="AE7" s="590"/>
      <c r="AF7" s="590"/>
      <c r="AG7" s="590"/>
      <c r="AH7" s="590"/>
      <c r="AI7" s="590"/>
      <c r="AJ7" s="590"/>
      <c r="AK7" s="590"/>
      <c r="AL7" s="590"/>
      <c r="AM7" s="590"/>
    </row>
    <row r="8" spans="1:39" ht="20.25" customHeight="1" thickTop="1" thickBot="1">
      <c r="A8" s="14"/>
      <c r="B8" s="240"/>
      <c r="C8" s="570" t="s">
        <v>12</v>
      </c>
      <c r="D8" s="571"/>
      <c r="E8" s="572"/>
      <c r="F8" s="573"/>
      <c r="G8" s="551">
        <v>45082</v>
      </c>
      <c r="H8" s="619">
        <v>45100</v>
      </c>
      <c r="I8" s="620"/>
      <c r="J8" s="620"/>
      <c r="K8" s="621"/>
      <c r="L8" s="659" t="s">
        <v>267</v>
      </c>
      <c r="M8" s="660"/>
      <c r="N8" s="660"/>
      <c r="O8" s="665">
        <f>O7/total</f>
        <v>6.5583046510533663E-2</v>
      </c>
      <c r="P8" s="666"/>
      <c r="Q8" s="16"/>
      <c r="R8" s="532"/>
      <c r="AC8" s="590"/>
      <c r="AD8" s="590"/>
      <c r="AE8" s="590"/>
      <c r="AF8" s="590"/>
      <c r="AG8" s="590"/>
      <c r="AH8" s="590"/>
      <c r="AI8" s="590"/>
      <c r="AJ8" s="590"/>
      <c r="AK8" s="590"/>
      <c r="AL8" s="590"/>
      <c r="AM8" s="590"/>
    </row>
    <row r="9" spans="1:39" ht="19.5" customHeight="1" thickBot="1">
      <c r="A9" s="14"/>
      <c r="B9" s="240"/>
      <c r="C9" s="574" t="s">
        <v>11</v>
      </c>
      <c r="D9" s="575"/>
      <c r="E9" s="557"/>
      <c r="F9" s="558"/>
      <c r="G9" s="583" t="s">
        <v>273</v>
      </c>
      <c r="H9" s="610" t="s">
        <v>261</v>
      </c>
      <c r="I9" s="611"/>
      <c r="J9" s="611"/>
      <c r="K9" s="618"/>
      <c r="L9" s="595" t="s">
        <v>268</v>
      </c>
      <c r="M9" s="596"/>
      <c r="N9" s="584" t="s">
        <v>270</v>
      </c>
      <c r="O9" s="585" t="s">
        <v>272</v>
      </c>
      <c r="P9" s="586">
        <f>G8+180</f>
        <v>45262</v>
      </c>
      <c r="Q9" s="16"/>
      <c r="R9" s="532"/>
      <c r="AC9" s="590"/>
      <c r="AD9" s="590"/>
      <c r="AE9" s="590"/>
      <c r="AF9" s="590"/>
      <c r="AG9" s="590"/>
      <c r="AH9" s="590"/>
      <c r="AI9" s="590"/>
      <c r="AJ9" s="590"/>
      <c r="AK9" s="590"/>
      <c r="AL9" s="590"/>
      <c r="AM9" s="590"/>
    </row>
    <row r="10" spans="1:39" ht="18.75" customHeight="1" thickTop="1" thickBot="1">
      <c r="A10" s="14"/>
      <c r="B10" s="240"/>
      <c r="C10" s="576" t="s">
        <v>12</v>
      </c>
      <c r="D10" s="577"/>
      <c r="E10" s="578"/>
      <c r="F10" s="565"/>
      <c r="G10" s="594">
        <v>45103</v>
      </c>
      <c r="H10" s="619">
        <f>P9</f>
        <v>45262</v>
      </c>
      <c r="I10" s="620"/>
      <c r="J10" s="620"/>
      <c r="K10" s="621"/>
      <c r="L10" s="595" t="s">
        <v>269</v>
      </c>
      <c r="M10" s="596"/>
      <c r="N10" s="584" t="s">
        <v>271</v>
      </c>
      <c r="O10" s="585" t="s">
        <v>272</v>
      </c>
      <c r="P10" s="586">
        <f>G8+360</f>
        <v>45442</v>
      </c>
      <c r="Q10" s="16"/>
      <c r="R10" s="532"/>
      <c r="S10" s="264"/>
      <c r="T10" s="264"/>
      <c r="U10" s="264"/>
      <c r="V10" s="264"/>
      <c r="AC10" s="590"/>
      <c r="AD10" s="590"/>
      <c r="AE10" s="590"/>
      <c r="AF10" s="590"/>
      <c r="AG10" s="590"/>
      <c r="AH10" s="590"/>
      <c r="AI10" s="590"/>
      <c r="AJ10" s="590"/>
      <c r="AK10" s="590"/>
      <c r="AL10" s="590"/>
      <c r="AM10" s="590"/>
    </row>
    <row r="11" spans="1:39" ht="15.95" customHeight="1" thickBot="1">
      <c r="A11" s="14" t="s">
        <v>32</v>
      </c>
      <c r="B11" s="15"/>
      <c r="C11" s="605" t="s">
        <v>33</v>
      </c>
      <c r="D11" s="606"/>
      <c r="E11" s="606"/>
      <c r="F11" s="606"/>
      <c r="G11" s="607"/>
      <c r="H11" s="608" t="s">
        <v>34</v>
      </c>
      <c r="I11" s="608"/>
      <c r="J11" s="608"/>
      <c r="K11" s="608"/>
      <c r="L11" s="608"/>
      <c r="M11" s="608"/>
      <c r="N11" s="608"/>
      <c r="O11" s="608"/>
      <c r="P11" s="609"/>
      <c r="Q11" s="18"/>
      <c r="R11" s="532" t="s">
        <v>35</v>
      </c>
      <c r="S11" s="533" t="s">
        <v>36</v>
      </c>
      <c r="T11" s="534"/>
      <c r="U11" s="535"/>
      <c r="V11" s="534"/>
      <c r="AC11" s="590"/>
      <c r="AD11" s="590"/>
      <c r="AE11" s="590"/>
      <c r="AF11" s="590"/>
      <c r="AG11" s="590"/>
      <c r="AH11" s="590"/>
      <c r="AI11" s="590"/>
      <c r="AJ11" s="590"/>
      <c r="AK11" s="590"/>
      <c r="AL11" s="590"/>
      <c r="AM11" s="590"/>
    </row>
    <row r="12" spans="1:39" ht="41.25" customHeight="1" thickTop="1" thickBot="1">
      <c r="A12" s="19" t="s">
        <v>37</v>
      </c>
      <c r="B12" s="20"/>
      <c r="C12" s="21" t="s">
        <v>38</v>
      </c>
      <c r="D12" s="22" t="s">
        <v>17</v>
      </c>
      <c r="E12" s="23" t="s">
        <v>39</v>
      </c>
      <c r="F12" s="24"/>
      <c r="G12" s="25"/>
      <c r="H12" s="26" t="s">
        <v>40</v>
      </c>
      <c r="I12" s="27" t="s">
        <v>41</v>
      </c>
      <c r="J12" s="28" t="s">
        <v>42</v>
      </c>
      <c r="K12" s="28" t="s">
        <v>43</v>
      </c>
      <c r="L12" s="27" t="s">
        <v>44</v>
      </c>
      <c r="M12" s="29" t="s">
        <v>45</v>
      </c>
      <c r="N12" s="30" t="s">
        <v>46</v>
      </c>
      <c r="O12" s="30" t="s">
        <v>47</v>
      </c>
      <c r="P12" s="31" t="s">
        <v>48</v>
      </c>
      <c r="Q12" s="32"/>
      <c r="R12" s="537" t="s">
        <v>37</v>
      </c>
      <c r="S12" s="538" t="s">
        <v>49</v>
      </c>
      <c r="T12" s="539" t="s">
        <v>50</v>
      </c>
      <c r="U12" s="540" t="s">
        <v>51</v>
      </c>
      <c r="V12" s="539" t="s">
        <v>52</v>
      </c>
      <c r="X12" s="27" t="s">
        <v>53</v>
      </c>
      <c r="Y12" s="28" t="s">
        <v>54</v>
      </c>
      <c r="AA12" s="794" t="s">
        <v>287</v>
      </c>
      <c r="AB12" s="794" t="s">
        <v>288</v>
      </c>
      <c r="AC12" s="794" t="s">
        <v>289</v>
      </c>
      <c r="AD12" s="794" t="s">
        <v>290</v>
      </c>
      <c r="AE12" s="794" t="s">
        <v>291</v>
      </c>
      <c r="AF12" s="794" t="s">
        <v>292</v>
      </c>
      <c r="AG12" s="587"/>
      <c r="AH12" s="587"/>
      <c r="AI12" s="587"/>
      <c r="AJ12" s="587"/>
      <c r="AK12" s="587"/>
      <c r="AL12" s="587"/>
      <c r="AM12" s="587"/>
    </row>
    <row r="13" spans="1:39" ht="16.5" customHeight="1" thickTop="1">
      <c r="A13" s="33"/>
      <c r="B13" s="172" t="s">
        <v>13</v>
      </c>
      <c r="C13" s="323">
        <v>1</v>
      </c>
      <c r="D13" s="324" t="s">
        <v>99</v>
      </c>
      <c r="E13" s="256" t="s">
        <v>18</v>
      </c>
      <c r="F13" s="159"/>
      <c r="G13" s="159"/>
      <c r="H13" s="297"/>
      <c r="I13" s="295"/>
      <c r="J13" s="160"/>
      <c r="K13" s="161">
        <f t="shared" ref="K13:K44" si="0">IF(ISBLANK(total),0,IF((A13)="cima",ROUNDUP(O13/total,4),IF((A13)="baixo",ROUNDDOWN(O13/total,4),ROUND(O13/total,4))))</f>
        <v>0</v>
      </c>
      <c r="L13" s="162">
        <f>IF(I13=0,0,IF(J13&gt;100%,"excesso",IF(ISNUMBER(J13),ROUND(J13*K13,4),IF(J13="&lt;excesso",ROUND(100%*K13,4),0))))</f>
        <v>0</v>
      </c>
      <c r="M13" s="163"/>
      <c r="N13" s="164">
        <f t="shared" ref="N13" si="1">IF(J13&gt;100%,O13,IF(ISBLANK(I13),0,IF((R13)="cima",ROUNDUP(J13*O13,2),IF((R13)="baixo",ROUNDDOWN(J13*O13,2),ROUND(J13*O13,2)))))</f>
        <v>0</v>
      </c>
      <c r="O13" s="164">
        <f t="shared" ref="O13:O76" si="2">IF((R13)="cima",ROUNDUP(I13*M13,2),IF((R13)="baixo",ROUNDDOWN(I13*M13,2),ROUND(I13*M13,2)))</f>
        <v>0</v>
      </c>
      <c r="P13" s="165">
        <f t="shared" ref="P13" si="3">O13-N13</f>
        <v>0</v>
      </c>
      <c r="Q13" s="34"/>
      <c r="R13" s="536"/>
      <c r="S13" s="519">
        <f t="shared" ref="S13:S76" si="4">IF(ISBLANK(I13),0,S14+N13)</f>
        <v>0</v>
      </c>
      <c r="T13" s="520">
        <f t="shared" ref="T13:T76" si="5">IF(ISBLANK(I13),S14,0)</f>
        <v>0</v>
      </c>
      <c r="U13" s="519">
        <f t="shared" ref="U13:U76" si="6">IF(ISBLANK(I13),0,U14+O13)</f>
        <v>0</v>
      </c>
      <c r="V13" s="520">
        <f t="shared" ref="V13" si="7">IF(ISBLANK(I13),U14,0)</f>
        <v>6948.44</v>
      </c>
      <c r="X13" s="517" t="str">
        <f>IF(ISBLANK(I13),"",AA13+AB13+AC13+AD13+AE13+AF13)</f>
        <v/>
      </c>
      <c r="Y13" s="518">
        <f>IF(I13=0,0,X13/I13)</f>
        <v>0</v>
      </c>
      <c r="AA13" s="793" t="str">
        <f>IF(ISBLANK($I13),"",AA82+AA151+AA220+AA289+AA358+AA427+AA496)</f>
        <v/>
      </c>
      <c r="AB13" s="793" t="str">
        <f t="shared" ref="AB13:AF13" si="8">IF(ISBLANK($I13),"",AB82+AB151+AB220+AB289+AB358+AB427+AB496)</f>
        <v/>
      </c>
      <c r="AC13" s="793" t="str">
        <f t="shared" si="8"/>
        <v/>
      </c>
      <c r="AD13" s="793" t="str">
        <f t="shared" si="8"/>
        <v/>
      </c>
      <c r="AE13" s="793" t="str">
        <f t="shared" si="8"/>
        <v/>
      </c>
      <c r="AF13" s="793" t="str">
        <f t="shared" si="8"/>
        <v/>
      </c>
      <c r="AG13" s="588"/>
      <c r="AH13" s="589"/>
      <c r="AI13" s="589"/>
      <c r="AJ13" s="591"/>
      <c r="AK13" s="591"/>
      <c r="AL13" s="591"/>
      <c r="AM13" s="591"/>
    </row>
    <row r="14" spans="1:39" ht="17.25" customHeight="1">
      <c r="A14" s="33"/>
      <c r="B14" s="172"/>
      <c r="C14" s="263"/>
      <c r="D14" s="1" t="s">
        <v>171</v>
      </c>
      <c r="E14" s="159" t="s">
        <v>174</v>
      </c>
      <c r="F14" s="159"/>
      <c r="G14" s="159"/>
      <c r="H14" s="296" t="s">
        <v>106</v>
      </c>
      <c r="I14" s="295">
        <v>4</v>
      </c>
      <c r="J14" s="160">
        <f>Y14</f>
        <v>0</v>
      </c>
      <c r="K14" s="161">
        <f t="shared" si="0"/>
        <v>2.3999999999999998E-3</v>
      </c>
      <c r="L14" s="162">
        <f t="shared" ref="L14" si="9">IF(I14=0,0,IF(J14&gt;100%,"excesso",IF(ISNUMBER(J14),ROUND(J14*K14,4),IF(J14="&lt;excesso",ROUND(100%*K14,4),0))))</f>
        <v>0</v>
      </c>
      <c r="M14" s="163">
        <v>1737.11</v>
      </c>
      <c r="N14" s="164">
        <f t="shared" ref="N14:N77" si="10">IF(J14&gt;100%,O14,IF(ISBLANK(I14),0,IF((R14)="cima",ROUNDUP(J14*O14,2),IF((R14)="baixo",ROUNDDOWN(J14*O14,2),ROUND(J14*O14,2)))))</f>
        <v>0</v>
      </c>
      <c r="O14" s="164">
        <f t="shared" si="2"/>
        <v>6948.44</v>
      </c>
      <c r="P14" s="165">
        <f t="shared" ref="P14" si="11">O14-N14</f>
        <v>6948.44</v>
      </c>
      <c r="Q14" s="34"/>
      <c r="R14" s="529"/>
      <c r="S14" s="170">
        <f t="shared" si="4"/>
        <v>0</v>
      </c>
      <c r="T14" s="171">
        <f t="shared" si="5"/>
        <v>0</v>
      </c>
      <c r="U14" s="170">
        <f t="shared" si="6"/>
        <v>6948.44</v>
      </c>
      <c r="V14" s="171">
        <f t="shared" ref="V14:V76" si="12">IF(ISBLANK(I14),U15,0)</f>
        <v>0</v>
      </c>
      <c r="X14" s="543">
        <f t="shared" ref="X14:X77" si="13">IF(ISBLANK(I14),"",AA14+AB14+AC14+AD14+AE14+AF14)</f>
        <v>0</v>
      </c>
      <c r="Y14" s="544">
        <f t="shared" ref="Y14:Y77" si="14">IF(I14=0,0,X14/I14)</f>
        <v>0</v>
      </c>
      <c r="AA14" s="792">
        <f>IF(ISBLANK($I14),"",AA83+AA152+AA221+AA290+AA359+AA428+AA497)</f>
        <v>0</v>
      </c>
      <c r="AB14" s="792">
        <f t="shared" ref="AB14:AF14" si="15">IF(ISBLANK($I14),"",AB83+AB152+AB221+AB290+AB359+AB428+AB497)</f>
        <v>0</v>
      </c>
      <c r="AC14" s="792">
        <f t="shared" si="15"/>
        <v>0</v>
      </c>
      <c r="AD14" s="792">
        <f t="shared" si="15"/>
        <v>0</v>
      </c>
      <c r="AE14" s="792">
        <f t="shared" si="15"/>
        <v>0</v>
      </c>
      <c r="AF14" s="792">
        <f t="shared" si="15"/>
        <v>0</v>
      </c>
      <c r="AG14" s="592"/>
      <c r="AH14" s="592"/>
      <c r="AI14" s="592"/>
      <c r="AJ14" s="592"/>
      <c r="AK14" s="592"/>
      <c r="AL14" s="592"/>
      <c r="AM14" s="592"/>
    </row>
    <row r="15" spans="1:39">
      <c r="A15" s="33"/>
      <c r="B15" s="172"/>
      <c r="C15" s="325">
        <v>2</v>
      </c>
      <c r="D15" s="324" t="s">
        <v>100</v>
      </c>
      <c r="E15" s="256" t="s">
        <v>115</v>
      </c>
      <c r="F15" s="159"/>
      <c r="G15" s="159"/>
      <c r="H15" s="296" t="s">
        <v>144</v>
      </c>
      <c r="I15" s="295"/>
      <c r="J15" s="160"/>
      <c r="K15" s="161">
        <f t="shared" si="0"/>
        <v>0</v>
      </c>
      <c r="L15" s="162">
        <f t="shared" ref="L15:L77" si="16">IF(I15=0,0,IF(J15&gt;100%,"excesso",IF(ISNUMBER(J15),ROUND(J15*K15,4),IF(J15="&lt;excesso",ROUND(100%*K15,4),0))))</f>
        <v>0</v>
      </c>
      <c r="M15" s="163"/>
      <c r="N15" s="164">
        <f t="shared" si="10"/>
        <v>0</v>
      </c>
      <c r="O15" s="164">
        <f t="shared" si="2"/>
        <v>0</v>
      </c>
      <c r="P15" s="165">
        <f t="shared" ref="P15:P77" si="17">O15-N15</f>
        <v>0</v>
      </c>
      <c r="Q15" s="34"/>
      <c r="R15" s="530"/>
      <c r="S15" s="170">
        <f t="shared" si="4"/>
        <v>0</v>
      </c>
      <c r="T15" s="171">
        <f t="shared" si="5"/>
        <v>0</v>
      </c>
      <c r="U15" s="170">
        <f t="shared" si="6"/>
        <v>0</v>
      </c>
      <c r="V15" s="171">
        <f t="shared" si="12"/>
        <v>37249.880000000005</v>
      </c>
      <c r="X15" s="543" t="str">
        <f t="shared" si="13"/>
        <v/>
      </c>
      <c r="Y15" s="544">
        <f t="shared" si="14"/>
        <v>0</v>
      </c>
      <c r="AA15" s="792" t="str">
        <f t="shared" ref="AA15:AF78" si="18">IF(ISBLANK($I15),"",AA84+AA153+AA222+AA291+AA360+AA429+AA498)</f>
        <v/>
      </c>
      <c r="AB15" s="792" t="str">
        <f t="shared" si="18"/>
        <v/>
      </c>
      <c r="AC15" s="792" t="str">
        <f t="shared" si="18"/>
        <v/>
      </c>
      <c r="AD15" s="792" t="str">
        <f t="shared" si="18"/>
        <v/>
      </c>
      <c r="AE15" s="792" t="str">
        <f t="shared" si="18"/>
        <v/>
      </c>
      <c r="AF15" s="792" t="str">
        <f t="shared" si="18"/>
        <v/>
      </c>
    </row>
    <row r="16" spans="1:39">
      <c r="A16" s="33"/>
      <c r="B16" s="172"/>
      <c r="C16" s="263"/>
      <c r="D16" s="1" t="s">
        <v>172</v>
      </c>
      <c r="E16" s="159" t="s">
        <v>149</v>
      </c>
      <c r="F16" s="159"/>
      <c r="G16" s="159"/>
      <c r="H16" s="296" t="s">
        <v>107</v>
      </c>
      <c r="I16" s="295">
        <v>309.7</v>
      </c>
      <c r="J16" s="160">
        <f t="shared" ref="J16:J78" si="19">Y16</f>
        <v>0</v>
      </c>
      <c r="K16" s="161">
        <f t="shared" si="0"/>
        <v>5.9999999999999995E-4</v>
      </c>
      <c r="L16" s="162">
        <f t="shared" si="16"/>
        <v>0</v>
      </c>
      <c r="M16" s="163">
        <v>5.66</v>
      </c>
      <c r="N16" s="164">
        <f t="shared" si="10"/>
        <v>0</v>
      </c>
      <c r="O16" s="164">
        <f t="shared" si="2"/>
        <v>1752.9</v>
      </c>
      <c r="P16" s="165">
        <f t="shared" si="17"/>
        <v>1752.9</v>
      </c>
      <c r="Q16" s="34"/>
      <c r="R16" s="530"/>
      <c r="S16" s="170">
        <f t="shared" si="4"/>
        <v>0</v>
      </c>
      <c r="T16" s="171">
        <f t="shared" si="5"/>
        <v>0</v>
      </c>
      <c r="U16" s="170">
        <f t="shared" si="6"/>
        <v>37249.880000000005</v>
      </c>
      <c r="V16" s="171">
        <f t="shared" si="12"/>
        <v>0</v>
      </c>
      <c r="X16" s="543">
        <f t="shared" si="13"/>
        <v>0</v>
      </c>
      <c r="Y16" s="544">
        <f t="shared" si="14"/>
        <v>0</v>
      </c>
      <c r="AA16" s="792">
        <f t="shared" si="18"/>
        <v>0</v>
      </c>
      <c r="AB16" s="792">
        <f t="shared" si="18"/>
        <v>0</v>
      </c>
      <c r="AC16" s="792">
        <f t="shared" si="18"/>
        <v>0</v>
      </c>
      <c r="AD16" s="792">
        <f t="shared" si="18"/>
        <v>0</v>
      </c>
      <c r="AE16" s="792">
        <f t="shared" si="18"/>
        <v>0</v>
      </c>
      <c r="AF16" s="792">
        <f t="shared" si="18"/>
        <v>0</v>
      </c>
    </row>
    <row r="17" spans="1:32">
      <c r="A17" s="33"/>
      <c r="B17" s="172"/>
      <c r="C17" s="263"/>
      <c r="D17" s="1" t="s">
        <v>173</v>
      </c>
      <c r="E17" s="159" t="s">
        <v>175</v>
      </c>
      <c r="F17" s="159"/>
      <c r="G17" s="159"/>
      <c r="H17" s="296" t="s">
        <v>107</v>
      </c>
      <c r="I17" s="295">
        <v>5212.4799999999996</v>
      </c>
      <c r="J17" s="160">
        <f t="shared" si="19"/>
        <v>0</v>
      </c>
      <c r="K17" s="161">
        <f t="shared" si="0"/>
        <v>1.23E-2</v>
      </c>
      <c r="L17" s="162">
        <f t="shared" si="16"/>
        <v>0</v>
      </c>
      <c r="M17" s="163">
        <v>6.81</v>
      </c>
      <c r="N17" s="164">
        <f t="shared" si="10"/>
        <v>0</v>
      </c>
      <c r="O17" s="164">
        <f t="shared" si="2"/>
        <v>35496.980000000003</v>
      </c>
      <c r="P17" s="165">
        <f t="shared" si="17"/>
        <v>35496.980000000003</v>
      </c>
      <c r="Q17" s="34"/>
      <c r="R17" s="530" t="s">
        <v>254</v>
      </c>
      <c r="S17" s="170">
        <f t="shared" si="4"/>
        <v>0</v>
      </c>
      <c r="T17" s="171">
        <f t="shared" si="5"/>
        <v>0</v>
      </c>
      <c r="U17" s="170">
        <f t="shared" si="6"/>
        <v>35496.980000000003</v>
      </c>
      <c r="V17" s="171">
        <f t="shared" si="12"/>
        <v>0</v>
      </c>
      <c r="X17" s="543">
        <f t="shared" si="13"/>
        <v>0</v>
      </c>
      <c r="Y17" s="544">
        <f t="shared" si="14"/>
        <v>0</v>
      </c>
      <c r="AA17" s="792">
        <f t="shared" si="18"/>
        <v>0</v>
      </c>
      <c r="AB17" s="792">
        <f t="shared" si="18"/>
        <v>0</v>
      </c>
      <c r="AC17" s="792">
        <f t="shared" si="18"/>
        <v>0</v>
      </c>
      <c r="AD17" s="792">
        <f t="shared" si="18"/>
        <v>0</v>
      </c>
      <c r="AE17" s="792">
        <f t="shared" si="18"/>
        <v>0</v>
      </c>
      <c r="AF17" s="792">
        <f t="shared" si="18"/>
        <v>0</v>
      </c>
    </row>
    <row r="18" spans="1:32" ht="12.75" customHeight="1">
      <c r="A18" s="33"/>
      <c r="B18" s="172"/>
      <c r="C18" s="325">
        <v>3</v>
      </c>
      <c r="D18" s="324" t="s">
        <v>101</v>
      </c>
      <c r="E18" s="256" t="s">
        <v>116</v>
      </c>
      <c r="F18" s="159"/>
      <c r="G18" s="159"/>
      <c r="H18" s="296" t="s">
        <v>144</v>
      </c>
      <c r="I18" s="295"/>
      <c r="J18" s="160"/>
      <c r="K18" s="161">
        <f t="shared" si="0"/>
        <v>0</v>
      </c>
      <c r="L18" s="162">
        <f>IF(I18=0,0,IF(J18&gt;100%,"excesso",IF(ISNUMBER(J18),ROUND(J18*K18,4),IF(J18="&lt;excesso",ROUND(100%*K18,4),0))))</f>
        <v>0</v>
      </c>
      <c r="M18" s="163"/>
      <c r="N18" s="164">
        <f t="shared" si="10"/>
        <v>0</v>
      </c>
      <c r="O18" s="164">
        <f t="shared" si="2"/>
        <v>0</v>
      </c>
      <c r="P18" s="165">
        <f t="shared" si="17"/>
        <v>0</v>
      </c>
      <c r="Q18" s="34"/>
      <c r="R18" s="530"/>
      <c r="S18" s="170">
        <f t="shared" si="4"/>
        <v>0</v>
      </c>
      <c r="T18" s="171">
        <f t="shared" si="5"/>
        <v>0</v>
      </c>
      <c r="U18" s="170">
        <f t="shared" si="6"/>
        <v>0</v>
      </c>
      <c r="V18" s="171">
        <f>IF(ISBLANK(I18),U19,0)</f>
        <v>650098.56000000006</v>
      </c>
      <c r="X18" s="543" t="str">
        <f t="shared" si="13"/>
        <v/>
      </c>
      <c r="Y18" s="544">
        <f t="shared" si="14"/>
        <v>0</v>
      </c>
      <c r="AA18" s="792" t="str">
        <f t="shared" si="18"/>
        <v/>
      </c>
      <c r="AB18" s="792" t="str">
        <f t="shared" si="18"/>
        <v/>
      </c>
      <c r="AC18" s="792" t="str">
        <f t="shared" si="18"/>
        <v/>
      </c>
      <c r="AD18" s="792" t="str">
        <f t="shared" si="18"/>
        <v/>
      </c>
      <c r="AE18" s="792" t="str">
        <f t="shared" si="18"/>
        <v/>
      </c>
      <c r="AF18" s="792" t="str">
        <f t="shared" si="18"/>
        <v/>
      </c>
    </row>
    <row r="19" spans="1:32" ht="13.5" customHeight="1">
      <c r="A19" s="33"/>
      <c r="B19" s="172"/>
      <c r="C19" s="263"/>
      <c r="D19" s="1" t="s">
        <v>176</v>
      </c>
      <c r="E19" s="159" t="s">
        <v>150</v>
      </c>
      <c r="F19" s="159"/>
      <c r="G19" s="159"/>
      <c r="H19" s="296" t="s">
        <v>107</v>
      </c>
      <c r="I19" s="295">
        <v>630.33000000000004</v>
      </c>
      <c r="J19" s="160">
        <f t="shared" si="19"/>
        <v>0</v>
      </c>
      <c r="K19" s="161">
        <f t="shared" si="0"/>
        <v>1.78E-2</v>
      </c>
      <c r="L19" s="162">
        <f>IF(I19=0,0,IF(J19&gt;100%,"excesso",IF(ISNUMBER(J19),ROUND(J19*K19,4),IF(J19="&lt;excesso",ROUND(100%*K19,4),0))))</f>
        <v>0</v>
      </c>
      <c r="M19" s="163">
        <v>81.290000000000006</v>
      </c>
      <c r="N19" s="164">
        <f t="shared" si="10"/>
        <v>0</v>
      </c>
      <c r="O19" s="164">
        <f t="shared" si="2"/>
        <v>51239.519999999997</v>
      </c>
      <c r="P19" s="165">
        <f t="shared" si="17"/>
        <v>51239.519999999997</v>
      </c>
      <c r="Q19" s="34"/>
      <c r="R19" s="530" t="s">
        <v>254</v>
      </c>
      <c r="S19" s="170">
        <f t="shared" si="4"/>
        <v>0</v>
      </c>
      <c r="T19" s="171">
        <f t="shared" si="5"/>
        <v>0</v>
      </c>
      <c r="U19" s="170">
        <f t="shared" si="6"/>
        <v>650098.56000000006</v>
      </c>
      <c r="V19" s="171">
        <f>IF(ISBLANK(I19),U20,0)</f>
        <v>0</v>
      </c>
      <c r="X19" s="543">
        <f t="shared" si="13"/>
        <v>0</v>
      </c>
      <c r="Y19" s="544">
        <f t="shared" si="14"/>
        <v>0</v>
      </c>
      <c r="AA19" s="792">
        <f t="shared" si="18"/>
        <v>0</v>
      </c>
      <c r="AB19" s="792">
        <f t="shared" si="18"/>
        <v>0</v>
      </c>
      <c r="AC19" s="792">
        <f t="shared" si="18"/>
        <v>0</v>
      </c>
      <c r="AD19" s="792">
        <f t="shared" si="18"/>
        <v>0</v>
      </c>
      <c r="AE19" s="792">
        <f t="shared" si="18"/>
        <v>0</v>
      </c>
      <c r="AF19" s="792">
        <f t="shared" si="18"/>
        <v>0</v>
      </c>
    </row>
    <row r="20" spans="1:32" ht="12.75" customHeight="1">
      <c r="A20" s="33"/>
      <c r="B20" s="172"/>
      <c r="C20" s="263"/>
      <c r="D20" s="1" t="s">
        <v>177</v>
      </c>
      <c r="E20" s="159" t="s">
        <v>117</v>
      </c>
      <c r="F20" s="159"/>
      <c r="G20" s="159"/>
      <c r="H20" s="296" t="s">
        <v>108</v>
      </c>
      <c r="I20" s="295">
        <v>13036.07</v>
      </c>
      <c r="J20" s="160">
        <f t="shared" si="19"/>
        <v>0</v>
      </c>
      <c r="K20" s="161">
        <f t="shared" si="0"/>
        <v>1.95E-2</v>
      </c>
      <c r="L20" s="162">
        <f>IF(I20=0,0,IF(J20&gt;100%,"excesso",IF(ISNUMBER(J20),ROUND(J20*K20,4),IF(J20="&lt;excesso",ROUND(100%*K20,4),0))))</f>
        <v>0</v>
      </c>
      <c r="M20" s="163">
        <v>4.29</v>
      </c>
      <c r="N20" s="164">
        <f t="shared" si="10"/>
        <v>0</v>
      </c>
      <c r="O20" s="164">
        <f t="shared" si="2"/>
        <v>55924.74</v>
      </c>
      <c r="P20" s="165">
        <f t="shared" si="17"/>
        <v>55924.74</v>
      </c>
      <c r="Q20" s="34"/>
      <c r="R20" s="530"/>
      <c r="S20" s="170">
        <f t="shared" si="4"/>
        <v>0</v>
      </c>
      <c r="T20" s="171">
        <f t="shared" si="5"/>
        <v>0</v>
      </c>
      <c r="U20" s="170">
        <f t="shared" si="6"/>
        <v>598859.04</v>
      </c>
      <c r="V20" s="171">
        <f>IF(ISBLANK(I20),U21,0)</f>
        <v>0</v>
      </c>
      <c r="X20" s="543">
        <f t="shared" si="13"/>
        <v>0</v>
      </c>
      <c r="Y20" s="544">
        <f t="shared" si="14"/>
        <v>0</v>
      </c>
      <c r="AA20" s="792">
        <f t="shared" si="18"/>
        <v>0</v>
      </c>
      <c r="AB20" s="792">
        <f t="shared" si="18"/>
        <v>0</v>
      </c>
      <c r="AC20" s="792">
        <f t="shared" si="18"/>
        <v>0</v>
      </c>
      <c r="AD20" s="792">
        <f t="shared" si="18"/>
        <v>0</v>
      </c>
      <c r="AE20" s="792">
        <f t="shared" si="18"/>
        <v>0</v>
      </c>
      <c r="AF20" s="792">
        <f t="shared" si="18"/>
        <v>0</v>
      </c>
    </row>
    <row r="21" spans="1:32" ht="12.75" customHeight="1">
      <c r="A21" s="33"/>
      <c r="B21" s="172"/>
      <c r="C21" s="263"/>
      <c r="D21" s="1" t="s">
        <v>178</v>
      </c>
      <c r="E21" s="159" t="s">
        <v>118</v>
      </c>
      <c r="F21" s="159"/>
      <c r="G21" s="159"/>
      <c r="H21" s="296" t="s">
        <v>107</v>
      </c>
      <c r="I21" s="295">
        <v>2261.71</v>
      </c>
      <c r="J21" s="160">
        <f t="shared" si="19"/>
        <v>0</v>
      </c>
      <c r="K21" s="161">
        <f t="shared" si="0"/>
        <v>9.3399999999999997E-2</v>
      </c>
      <c r="L21" s="162">
        <f>IF(I21=0,0,IF(J21&gt;100%,"excesso",IF(ISNUMBER(J21),ROUND(J21*K21,4),IF(J21="&lt;excesso",ROUND(100%*K21,4),0))))</f>
        <v>0</v>
      </c>
      <c r="M21" s="163">
        <v>118.65</v>
      </c>
      <c r="N21" s="164">
        <f t="shared" si="10"/>
        <v>0</v>
      </c>
      <c r="O21" s="164">
        <f t="shared" si="2"/>
        <v>268351.89</v>
      </c>
      <c r="P21" s="165">
        <f t="shared" si="17"/>
        <v>268351.89</v>
      </c>
      <c r="Q21" s="34"/>
      <c r="R21" s="530"/>
      <c r="S21" s="170">
        <f t="shared" si="4"/>
        <v>0</v>
      </c>
      <c r="T21" s="171">
        <f t="shared" si="5"/>
        <v>0</v>
      </c>
      <c r="U21" s="170">
        <f t="shared" si="6"/>
        <v>542934.30000000005</v>
      </c>
      <c r="V21" s="171">
        <f>IF(ISBLANK(I21),U22,0)</f>
        <v>0</v>
      </c>
      <c r="X21" s="543">
        <f t="shared" si="13"/>
        <v>0</v>
      </c>
      <c r="Y21" s="544">
        <f t="shared" si="14"/>
        <v>0</v>
      </c>
      <c r="AA21" s="792">
        <f t="shared" si="18"/>
        <v>0</v>
      </c>
      <c r="AB21" s="792">
        <f t="shared" si="18"/>
        <v>0</v>
      </c>
      <c r="AC21" s="792">
        <f t="shared" si="18"/>
        <v>0</v>
      </c>
      <c r="AD21" s="792">
        <f t="shared" si="18"/>
        <v>0</v>
      </c>
      <c r="AE21" s="792">
        <f t="shared" si="18"/>
        <v>0</v>
      </c>
      <c r="AF21" s="792">
        <f t="shared" si="18"/>
        <v>0</v>
      </c>
    </row>
    <row r="22" spans="1:32" ht="12.75" customHeight="1">
      <c r="A22" s="33"/>
      <c r="B22" s="172"/>
      <c r="C22" s="263"/>
      <c r="D22" s="1" t="s">
        <v>179</v>
      </c>
      <c r="E22" s="159" t="s">
        <v>119</v>
      </c>
      <c r="F22" s="159"/>
      <c r="G22" s="159"/>
      <c r="H22" s="296" t="s">
        <v>107</v>
      </c>
      <c r="I22" s="295">
        <v>1789.51</v>
      </c>
      <c r="J22" s="160">
        <f t="shared" si="19"/>
        <v>0</v>
      </c>
      <c r="K22" s="161">
        <f t="shared" si="0"/>
        <v>9.5500000000000002E-2</v>
      </c>
      <c r="L22" s="162">
        <f>IF(I22=0,0,IF(J22&gt;100%,"excesso",IF(ISNUMBER(J22),ROUND(J22*K22,4),IF(J22="&lt;excesso",ROUND(100%*K22,4),0))))</f>
        <v>0</v>
      </c>
      <c r="M22" s="163">
        <v>153.44</v>
      </c>
      <c r="N22" s="164">
        <f t="shared" si="10"/>
        <v>0</v>
      </c>
      <c r="O22" s="164">
        <f t="shared" si="2"/>
        <v>274582.40999999997</v>
      </c>
      <c r="P22" s="165">
        <f t="shared" si="17"/>
        <v>274582.40999999997</v>
      </c>
      <c r="Q22" s="34"/>
      <c r="R22" s="530"/>
      <c r="S22" s="170">
        <f t="shared" si="4"/>
        <v>0</v>
      </c>
      <c r="T22" s="171">
        <f t="shared" si="5"/>
        <v>0</v>
      </c>
      <c r="U22" s="170">
        <f t="shared" si="6"/>
        <v>274582.40999999997</v>
      </c>
      <c r="V22" s="171">
        <f>IF(ISBLANK(I22),U23,0)</f>
        <v>0</v>
      </c>
      <c r="X22" s="543">
        <f t="shared" si="13"/>
        <v>0</v>
      </c>
      <c r="Y22" s="544">
        <f t="shared" si="14"/>
        <v>0</v>
      </c>
      <c r="AA22" s="792">
        <f t="shared" si="18"/>
        <v>0</v>
      </c>
      <c r="AB22" s="792">
        <f t="shared" si="18"/>
        <v>0</v>
      </c>
      <c r="AC22" s="792">
        <f t="shared" si="18"/>
        <v>0</v>
      </c>
      <c r="AD22" s="792">
        <f t="shared" si="18"/>
        <v>0</v>
      </c>
      <c r="AE22" s="792">
        <f t="shared" si="18"/>
        <v>0</v>
      </c>
      <c r="AF22" s="792">
        <f t="shared" si="18"/>
        <v>0</v>
      </c>
    </row>
    <row r="23" spans="1:32" ht="12.75" customHeight="1">
      <c r="A23" s="33"/>
      <c r="B23" s="172"/>
      <c r="C23" s="325">
        <v>4</v>
      </c>
      <c r="D23" s="324" t="s">
        <v>102</v>
      </c>
      <c r="E23" s="256" t="s">
        <v>26</v>
      </c>
      <c r="F23" s="159"/>
      <c r="G23" s="159"/>
      <c r="H23" s="296" t="s">
        <v>144</v>
      </c>
      <c r="I23" s="295"/>
      <c r="J23" s="160"/>
      <c r="K23" s="161">
        <f t="shared" si="0"/>
        <v>0</v>
      </c>
      <c r="L23" s="162">
        <f t="shared" si="16"/>
        <v>0</v>
      </c>
      <c r="M23" s="163"/>
      <c r="N23" s="164">
        <f t="shared" si="10"/>
        <v>0</v>
      </c>
      <c r="O23" s="164">
        <f t="shared" si="2"/>
        <v>0</v>
      </c>
      <c r="P23" s="165">
        <f t="shared" si="17"/>
        <v>0</v>
      </c>
      <c r="Q23" s="34"/>
      <c r="R23" s="530"/>
      <c r="S23" s="170">
        <f t="shared" si="4"/>
        <v>0</v>
      </c>
      <c r="T23" s="171">
        <f t="shared" si="5"/>
        <v>0</v>
      </c>
      <c r="U23" s="170">
        <f t="shared" si="6"/>
        <v>0</v>
      </c>
      <c r="V23" s="171">
        <f t="shared" si="12"/>
        <v>804245.70999999985</v>
      </c>
      <c r="X23" s="543" t="str">
        <f t="shared" si="13"/>
        <v/>
      </c>
      <c r="Y23" s="544">
        <f t="shared" si="14"/>
        <v>0</v>
      </c>
      <c r="AA23" s="792" t="str">
        <f t="shared" si="18"/>
        <v/>
      </c>
      <c r="AB23" s="792" t="str">
        <f t="shared" si="18"/>
        <v/>
      </c>
      <c r="AC23" s="792" t="str">
        <f t="shared" si="18"/>
        <v/>
      </c>
      <c r="AD23" s="792" t="str">
        <f t="shared" si="18"/>
        <v/>
      </c>
      <c r="AE23" s="792" t="str">
        <f t="shared" si="18"/>
        <v/>
      </c>
      <c r="AF23" s="792" t="str">
        <f t="shared" si="18"/>
        <v/>
      </c>
    </row>
    <row r="24" spans="1:32" ht="12.75" customHeight="1">
      <c r="A24" s="33"/>
      <c r="B24" s="172"/>
      <c r="C24" s="263"/>
      <c r="D24" s="1" t="s">
        <v>181</v>
      </c>
      <c r="E24" s="159" t="s">
        <v>151</v>
      </c>
      <c r="F24" s="159"/>
      <c r="G24" s="159"/>
      <c r="H24" s="296" t="s">
        <v>108</v>
      </c>
      <c r="I24" s="295">
        <v>11362.47</v>
      </c>
      <c r="J24" s="160">
        <f t="shared" si="19"/>
        <v>0</v>
      </c>
      <c r="K24" s="161">
        <f t="shared" si="0"/>
        <v>1.9E-3</v>
      </c>
      <c r="L24" s="162">
        <f t="shared" si="16"/>
        <v>0</v>
      </c>
      <c r="M24" s="163">
        <v>0.49</v>
      </c>
      <c r="N24" s="164">
        <f t="shared" si="10"/>
        <v>0</v>
      </c>
      <c r="O24" s="164">
        <f t="shared" si="2"/>
        <v>5567.61</v>
      </c>
      <c r="P24" s="165">
        <f t="shared" si="17"/>
        <v>5567.61</v>
      </c>
      <c r="Q24" s="34"/>
      <c r="R24" s="530"/>
      <c r="S24" s="170">
        <f t="shared" si="4"/>
        <v>0</v>
      </c>
      <c r="T24" s="171">
        <f t="shared" si="5"/>
        <v>0</v>
      </c>
      <c r="U24" s="170">
        <f t="shared" si="6"/>
        <v>804245.70999999985</v>
      </c>
      <c r="V24" s="171">
        <f t="shared" si="12"/>
        <v>0</v>
      </c>
      <c r="X24" s="543">
        <f t="shared" si="13"/>
        <v>0</v>
      </c>
      <c r="Y24" s="544">
        <f t="shared" si="14"/>
        <v>0</v>
      </c>
      <c r="AA24" s="792">
        <f t="shared" si="18"/>
        <v>0</v>
      </c>
      <c r="AB24" s="792">
        <f t="shared" si="18"/>
        <v>0</v>
      </c>
      <c r="AC24" s="792">
        <f t="shared" si="18"/>
        <v>0</v>
      </c>
      <c r="AD24" s="792">
        <f t="shared" si="18"/>
        <v>0</v>
      </c>
      <c r="AE24" s="792">
        <f t="shared" si="18"/>
        <v>0</v>
      </c>
      <c r="AF24" s="792">
        <f t="shared" si="18"/>
        <v>0</v>
      </c>
    </row>
    <row r="25" spans="1:32" ht="12.75" customHeight="1">
      <c r="A25" s="33"/>
      <c r="B25" s="172"/>
      <c r="C25" s="263"/>
      <c r="D25" s="1" t="s">
        <v>182</v>
      </c>
      <c r="E25" s="159" t="s">
        <v>152</v>
      </c>
      <c r="F25" s="159"/>
      <c r="G25" s="159"/>
      <c r="H25" s="296" t="s">
        <v>92</v>
      </c>
      <c r="I25" s="295">
        <v>12.49</v>
      </c>
      <c r="J25" s="160">
        <f t="shared" si="19"/>
        <v>0</v>
      </c>
      <c r="K25" s="161">
        <f t="shared" si="0"/>
        <v>1.7100000000000001E-2</v>
      </c>
      <c r="L25" s="162">
        <f t="shared" si="16"/>
        <v>0</v>
      </c>
      <c r="M25" s="163">
        <v>3935.13</v>
      </c>
      <c r="N25" s="164">
        <f t="shared" si="10"/>
        <v>0</v>
      </c>
      <c r="O25" s="164">
        <f t="shared" si="2"/>
        <v>49149.77</v>
      </c>
      <c r="P25" s="165">
        <f t="shared" si="17"/>
        <v>49149.77</v>
      </c>
      <c r="Q25" s="34"/>
      <c r="R25" s="530"/>
      <c r="S25" s="170">
        <f t="shared" si="4"/>
        <v>0</v>
      </c>
      <c r="T25" s="171">
        <f t="shared" si="5"/>
        <v>0</v>
      </c>
      <c r="U25" s="170">
        <f t="shared" si="6"/>
        <v>798678.09999999986</v>
      </c>
      <c r="V25" s="171">
        <f t="shared" si="12"/>
        <v>0</v>
      </c>
      <c r="X25" s="543">
        <f t="shared" si="13"/>
        <v>0</v>
      </c>
      <c r="Y25" s="544">
        <f t="shared" si="14"/>
        <v>0</v>
      </c>
      <c r="AA25" s="792">
        <f t="shared" si="18"/>
        <v>0</v>
      </c>
      <c r="AB25" s="792">
        <f t="shared" si="18"/>
        <v>0</v>
      </c>
      <c r="AC25" s="792">
        <f t="shared" si="18"/>
        <v>0</v>
      </c>
      <c r="AD25" s="792">
        <f t="shared" si="18"/>
        <v>0</v>
      </c>
      <c r="AE25" s="792">
        <f t="shared" si="18"/>
        <v>0</v>
      </c>
      <c r="AF25" s="792">
        <f t="shared" si="18"/>
        <v>0</v>
      </c>
    </row>
    <row r="26" spans="1:32" ht="12.75" customHeight="1">
      <c r="A26" s="33"/>
      <c r="B26" s="172"/>
      <c r="C26" s="263"/>
      <c r="D26" s="1" t="s">
        <v>183</v>
      </c>
      <c r="E26" s="159" t="s">
        <v>153</v>
      </c>
      <c r="F26" s="159"/>
      <c r="G26" s="159"/>
      <c r="H26" s="296" t="s">
        <v>108</v>
      </c>
      <c r="I26" s="295">
        <v>11362.47</v>
      </c>
      <c r="J26" s="160">
        <f t="shared" si="19"/>
        <v>0</v>
      </c>
      <c r="K26" s="161">
        <f t="shared" si="0"/>
        <v>1.2999999999999999E-3</v>
      </c>
      <c r="L26" s="162">
        <f t="shared" si="16"/>
        <v>0</v>
      </c>
      <c r="M26" s="163">
        <v>0.34</v>
      </c>
      <c r="N26" s="164">
        <f t="shared" si="10"/>
        <v>0</v>
      </c>
      <c r="O26" s="164">
        <f t="shared" si="2"/>
        <v>3863.23</v>
      </c>
      <c r="P26" s="165">
        <f t="shared" si="17"/>
        <v>3863.23</v>
      </c>
      <c r="Q26" s="34"/>
      <c r="R26" s="530" t="s">
        <v>254</v>
      </c>
      <c r="S26" s="170">
        <f t="shared" si="4"/>
        <v>0</v>
      </c>
      <c r="T26" s="171">
        <f t="shared" si="5"/>
        <v>0</v>
      </c>
      <c r="U26" s="170">
        <f t="shared" si="6"/>
        <v>749528.32999999984</v>
      </c>
      <c r="V26" s="171">
        <f t="shared" si="12"/>
        <v>0</v>
      </c>
      <c r="X26" s="543">
        <f t="shared" si="13"/>
        <v>0</v>
      </c>
      <c r="Y26" s="544">
        <f t="shared" si="14"/>
        <v>0</v>
      </c>
      <c r="AA26" s="792">
        <f t="shared" si="18"/>
        <v>0</v>
      </c>
      <c r="AB26" s="792">
        <f t="shared" si="18"/>
        <v>0</v>
      </c>
      <c r="AC26" s="792">
        <f t="shared" si="18"/>
        <v>0</v>
      </c>
      <c r="AD26" s="792">
        <f t="shared" si="18"/>
        <v>0</v>
      </c>
      <c r="AE26" s="792">
        <f t="shared" si="18"/>
        <v>0</v>
      </c>
      <c r="AF26" s="792">
        <f t="shared" si="18"/>
        <v>0</v>
      </c>
    </row>
    <row r="27" spans="1:32" ht="12.75" customHeight="1">
      <c r="A27" s="33"/>
      <c r="B27" s="172"/>
      <c r="C27" s="263"/>
      <c r="D27" s="1" t="s">
        <v>184</v>
      </c>
      <c r="E27" s="159" t="s">
        <v>154</v>
      </c>
      <c r="F27" s="159"/>
      <c r="G27" s="159"/>
      <c r="H27" s="296" t="s">
        <v>92</v>
      </c>
      <c r="I27" s="295">
        <v>5.68</v>
      </c>
      <c r="J27" s="160">
        <f t="shared" si="19"/>
        <v>0</v>
      </c>
      <c r="K27" s="161">
        <f t="shared" si="0"/>
        <v>7.4000000000000003E-3</v>
      </c>
      <c r="L27" s="162">
        <f t="shared" si="16"/>
        <v>0</v>
      </c>
      <c r="M27" s="163">
        <v>3724.64</v>
      </c>
      <c r="N27" s="164">
        <f t="shared" si="10"/>
        <v>0</v>
      </c>
      <c r="O27" s="164">
        <f t="shared" si="2"/>
        <v>21155.95</v>
      </c>
      <c r="P27" s="165">
        <f t="shared" si="17"/>
        <v>21155.95</v>
      </c>
      <c r="Q27" s="34"/>
      <c r="R27" s="530" t="s">
        <v>254</v>
      </c>
      <c r="S27" s="170">
        <f t="shared" si="4"/>
        <v>0</v>
      </c>
      <c r="T27" s="171">
        <f t="shared" si="5"/>
        <v>0</v>
      </c>
      <c r="U27" s="170">
        <f t="shared" si="6"/>
        <v>745665.09999999986</v>
      </c>
      <c r="V27" s="171">
        <f>IF(ISBLANK(I27),#REF!,0)</f>
        <v>0</v>
      </c>
      <c r="X27" s="543">
        <f t="shared" si="13"/>
        <v>0</v>
      </c>
      <c r="Y27" s="544">
        <f t="shared" si="14"/>
        <v>0</v>
      </c>
      <c r="AA27" s="792">
        <f t="shared" si="18"/>
        <v>0</v>
      </c>
      <c r="AB27" s="792">
        <f t="shared" si="18"/>
        <v>0</v>
      </c>
      <c r="AC27" s="792">
        <f t="shared" si="18"/>
        <v>0</v>
      </c>
      <c r="AD27" s="792">
        <f t="shared" si="18"/>
        <v>0</v>
      </c>
      <c r="AE27" s="792">
        <f t="shared" si="18"/>
        <v>0</v>
      </c>
      <c r="AF27" s="792">
        <f t="shared" si="18"/>
        <v>0</v>
      </c>
    </row>
    <row r="28" spans="1:32" ht="12.75" customHeight="1">
      <c r="A28" s="33"/>
      <c r="B28" s="172"/>
      <c r="C28" s="263"/>
      <c r="D28" s="1" t="s">
        <v>185</v>
      </c>
      <c r="E28" s="159" t="s">
        <v>180</v>
      </c>
      <c r="F28" s="159"/>
      <c r="G28" s="159"/>
      <c r="H28" s="296" t="s">
        <v>92</v>
      </c>
      <c r="I28" s="295">
        <v>1363.47</v>
      </c>
      <c r="J28" s="160">
        <f t="shared" si="19"/>
        <v>0</v>
      </c>
      <c r="K28" s="161">
        <f t="shared" si="0"/>
        <v>0.1074</v>
      </c>
      <c r="L28" s="162">
        <f t="shared" si="16"/>
        <v>0</v>
      </c>
      <c r="M28" s="163">
        <v>226.4</v>
      </c>
      <c r="N28" s="164">
        <f t="shared" si="10"/>
        <v>0</v>
      </c>
      <c r="O28" s="164">
        <f t="shared" si="2"/>
        <v>308689.59999999998</v>
      </c>
      <c r="P28" s="165">
        <f t="shared" si="17"/>
        <v>308689.59999999998</v>
      </c>
      <c r="Q28" s="34"/>
      <c r="R28" s="530" t="s">
        <v>254</v>
      </c>
      <c r="S28" s="170">
        <f t="shared" si="4"/>
        <v>0</v>
      </c>
      <c r="T28" s="171">
        <f t="shared" si="5"/>
        <v>0</v>
      </c>
      <c r="U28" s="170">
        <f t="shared" si="6"/>
        <v>724509.14999999991</v>
      </c>
      <c r="V28" s="171">
        <f t="shared" si="12"/>
        <v>0</v>
      </c>
      <c r="X28" s="543">
        <f t="shared" si="13"/>
        <v>0</v>
      </c>
      <c r="Y28" s="544">
        <f t="shared" si="14"/>
        <v>0</v>
      </c>
      <c r="AA28" s="792">
        <f t="shared" si="18"/>
        <v>0</v>
      </c>
      <c r="AB28" s="792">
        <f t="shared" si="18"/>
        <v>0</v>
      </c>
      <c r="AC28" s="792">
        <f t="shared" si="18"/>
        <v>0</v>
      </c>
      <c r="AD28" s="792">
        <f t="shared" si="18"/>
        <v>0</v>
      </c>
      <c r="AE28" s="792">
        <f t="shared" si="18"/>
        <v>0</v>
      </c>
      <c r="AF28" s="792">
        <f t="shared" si="18"/>
        <v>0</v>
      </c>
    </row>
    <row r="29" spans="1:32" ht="12.75" customHeight="1">
      <c r="A29" s="33"/>
      <c r="B29" s="172"/>
      <c r="C29" s="263"/>
      <c r="D29" s="1" t="s">
        <v>186</v>
      </c>
      <c r="E29" s="159" t="s">
        <v>155</v>
      </c>
      <c r="F29" s="159"/>
      <c r="G29" s="159"/>
      <c r="H29" s="296" t="s">
        <v>92</v>
      </c>
      <c r="I29" s="295">
        <v>74.989999999999995</v>
      </c>
      <c r="J29" s="160">
        <f t="shared" si="19"/>
        <v>0</v>
      </c>
      <c r="K29" s="161">
        <f t="shared" si="0"/>
        <v>0.14460000000000001</v>
      </c>
      <c r="L29" s="162">
        <f t="shared" si="16"/>
        <v>0</v>
      </c>
      <c r="M29" s="163">
        <v>5545</v>
      </c>
      <c r="N29" s="164">
        <f t="shared" si="10"/>
        <v>0</v>
      </c>
      <c r="O29" s="164">
        <f t="shared" si="2"/>
        <v>415819.55</v>
      </c>
      <c r="P29" s="165">
        <f t="shared" si="17"/>
        <v>415819.55</v>
      </c>
      <c r="Q29" s="34"/>
      <c r="R29" s="530"/>
      <c r="S29" s="170">
        <f t="shared" si="4"/>
        <v>0</v>
      </c>
      <c r="T29" s="171">
        <f t="shared" si="5"/>
        <v>0</v>
      </c>
      <c r="U29" s="170">
        <f t="shared" si="6"/>
        <v>415819.55</v>
      </c>
      <c r="V29" s="171">
        <f t="shared" si="12"/>
        <v>0</v>
      </c>
      <c r="X29" s="543">
        <f t="shared" si="13"/>
        <v>0</v>
      </c>
      <c r="Y29" s="544">
        <f t="shared" si="14"/>
        <v>0</v>
      </c>
      <c r="AA29" s="792">
        <f t="shared" si="18"/>
        <v>0</v>
      </c>
      <c r="AB29" s="792">
        <f t="shared" si="18"/>
        <v>0</v>
      </c>
      <c r="AC29" s="792">
        <f t="shared" si="18"/>
        <v>0</v>
      </c>
      <c r="AD29" s="792">
        <f t="shared" si="18"/>
        <v>0</v>
      </c>
      <c r="AE29" s="792">
        <f t="shared" si="18"/>
        <v>0</v>
      </c>
      <c r="AF29" s="792">
        <f t="shared" si="18"/>
        <v>0</v>
      </c>
    </row>
    <row r="30" spans="1:32" ht="12.75" customHeight="1">
      <c r="A30" s="33"/>
      <c r="B30" s="172"/>
      <c r="C30" s="325">
        <v>5</v>
      </c>
      <c r="D30" s="324" t="s">
        <v>103</v>
      </c>
      <c r="E30" s="256" t="s">
        <v>120</v>
      </c>
      <c r="F30" s="159"/>
      <c r="G30" s="159"/>
      <c r="H30" s="296" t="s">
        <v>144</v>
      </c>
      <c r="I30" s="295"/>
      <c r="J30" s="160"/>
      <c r="K30" s="161">
        <f t="shared" si="0"/>
        <v>0</v>
      </c>
      <c r="L30" s="162">
        <f t="shared" si="16"/>
        <v>0</v>
      </c>
      <c r="M30" s="163"/>
      <c r="N30" s="164">
        <f t="shared" si="10"/>
        <v>0</v>
      </c>
      <c r="O30" s="164">
        <f t="shared" si="2"/>
        <v>0</v>
      </c>
      <c r="P30" s="165">
        <f t="shared" si="17"/>
        <v>0</v>
      </c>
      <c r="Q30" s="34"/>
      <c r="R30" s="529"/>
      <c r="S30" s="170">
        <f t="shared" si="4"/>
        <v>0</v>
      </c>
      <c r="T30" s="171">
        <f t="shared" si="5"/>
        <v>0</v>
      </c>
      <c r="U30" s="170">
        <f t="shared" si="6"/>
        <v>0</v>
      </c>
      <c r="V30" s="171">
        <f t="shared" si="12"/>
        <v>154266.35999999999</v>
      </c>
      <c r="X30" s="543" t="str">
        <f t="shared" si="13"/>
        <v/>
      </c>
      <c r="Y30" s="544">
        <f t="shared" si="14"/>
        <v>0</v>
      </c>
      <c r="AA30" s="792" t="str">
        <f t="shared" si="18"/>
        <v/>
      </c>
      <c r="AB30" s="792" t="str">
        <f t="shared" si="18"/>
        <v/>
      </c>
      <c r="AC30" s="792" t="str">
        <f t="shared" si="18"/>
        <v/>
      </c>
      <c r="AD30" s="792" t="str">
        <f t="shared" si="18"/>
        <v/>
      </c>
      <c r="AE30" s="792" t="str">
        <f t="shared" si="18"/>
        <v/>
      </c>
      <c r="AF30" s="792" t="str">
        <f t="shared" si="18"/>
        <v/>
      </c>
    </row>
    <row r="31" spans="1:32" ht="12.75" customHeight="1">
      <c r="A31" s="33"/>
      <c r="B31" s="172"/>
      <c r="C31" s="263"/>
      <c r="D31" s="1" t="s">
        <v>147</v>
      </c>
      <c r="E31" s="159" t="s">
        <v>121</v>
      </c>
      <c r="F31" s="159"/>
      <c r="G31" s="159"/>
      <c r="H31" s="296" t="s">
        <v>10</v>
      </c>
      <c r="I31" s="295">
        <v>2881.2</v>
      </c>
      <c r="J31" s="160">
        <f t="shared" si="19"/>
        <v>0</v>
      </c>
      <c r="K31" s="161">
        <f t="shared" si="0"/>
        <v>4.7500000000000001E-2</v>
      </c>
      <c r="L31" s="162">
        <f t="shared" si="16"/>
        <v>0</v>
      </c>
      <c r="M31" s="163">
        <v>47.43</v>
      </c>
      <c r="N31" s="164">
        <f t="shared" si="10"/>
        <v>0</v>
      </c>
      <c r="O31" s="164">
        <f t="shared" si="2"/>
        <v>136655.31</v>
      </c>
      <c r="P31" s="165">
        <f t="shared" si="17"/>
        <v>136655.31</v>
      </c>
      <c r="Q31" s="34"/>
      <c r="R31" s="529" t="s">
        <v>254</v>
      </c>
      <c r="S31" s="170">
        <f t="shared" si="4"/>
        <v>0</v>
      </c>
      <c r="T31" s="171">
        <f t="shared" si="5"/>
        <v>0</v>
      </c>
      <c r="U31" s="170">
        <f t="shared" si="6"/>
        <v>154266.35999999999</v>
      </c>
      <c r="V31" s="171">
        <f t="shared" si="12"/>
        <v>0</v>
      </c>
      <c r="X31" s="543">
        <f t="shared" si="13"/>
        <v>0</v>
      </c>
      <c r="Y31" s="544">
        <f t="shared" si="14"/>
        <v>0</v>
      </c>
      <c r="AA31" s="792">
        <f t="shared" si="18"/>
        <v>0</v>
      </c>
      <c r="AB31" s="792">
        <f t="shared" si="18"/>
        <v>0</v>
      </c>
      <c r="AC31" s="792">
        <f t="shared" si="18"/>
        <v>0</v>
      </c>
      <c r="AD31" s="792">
        <f t="shared" si="18"/>
        <v>0</v>
      </c>
      <c r="AE31" s="792">
        <f t="shared" si="18"/>
        <v>0</v>
      </c>
      <c r="AF31" s="792">
        <f t="shared" si="18"/>
        <v>0</v>
      </c>
    </row>
    <row r="32" spans="1:32" ht="12.75" customHeight="1">
      <c r="A32" s="33"/>
      <c r="B32" s="172"/>
      <c r="C32" s="263"/>
      <c r="D32" s="1" t="s">
        <v>187</v>
      </c>
      <c r="E32" s="159" t="s">
        <v>122</v>
      </c>
      <c r="F32" s="159"/>
      <c r="G32" s="159"/>
      <c r="H32" s="296" t="s">
        <v>10</v>
      </c>
      <c r="I32" s="295">
        <v>442.6</v>
      </c>
      <c r="J32" s="160">
        <f t="shared" si="19"/>
        <v>0</v>
      </c>
      <c r="K32" s="161">
        <f t="shared" si="0"/>
        <v>6.1000000000000004E-3</v>
      </c>
      <c r="L32" s="162">
        <f t="shared" si="16"/>
        <v>0</v>
      </c>
      <c r="M32" s="163">
        <v>39.79</v>
      </c>
      <c r="N32" s="164">
        <f t="shared" si="10"/>
        <v>0</v>
      </c>
      <c r="O32" s="164">
        <f t="shared" si="2"/>
        <v>17611.05</v>
      </c>
      <c r="P32" s="165">
        <f t="shared" si="17"/>
        <v>17611.05</v>
      </c>
      <c r="Q32" s="34"/>
      <c r="R32" s="529"/>
      <c r="S32" s="170">
        <f t="shared" si="4"/>
        <v>0</v>
      </c>
      <c r="T32" s="171">
        <f t="shared" si="5"/>
        <v>0</v>
      </c>
      <c r="U32" s="170">
        <f t="shared" si="6"/>
        <v>17611.05</v>
      </c>
      <c r="V32" s="171">
        <f t="shared" si="12"/>
        <v>0</v>
      </c>
      <c r="X32" s="543">
        <f t="shared" si="13"/>
        <v>0</v>
      </c>
      <c r="Y32" s="544">
        <f t="shared" si="14"/>
        <v>0</v>
      </c>
      <c r="AA32" s="792">
        <f t="shared" si="18"/>
        <v>0</v>
      </c>
      <c r="AB32" s="792">
        <f t="shared" si="18"/>
        <v>0</v>
      </c>
      <c r="AC32" s="792">
        <f t="shared" si="18"/>
        <v>0</v>
      </c>
      <c r="AD32" s="792">
        <f t="shared" si="18"/>
        <v>0</v>
      </c>
      <c r="AE32" s="792">
        <f t="shared" si="18"/>
        <v>0</v>
      </c>
      <c r="AF32" s="792">
        <f t="shared" si="18"/>
        <v>0</v>
      </c>
    </row>
    <row r="33" spans="1:32" ht="12.75" customHeight="1">
      <c r="A33" s="33"/>
      <c r="B33" s="172"/>
      <c r="C33" s="325">
        <v>6</v>
      </c>
      <c r="D33" s="324" t="s">
        <v>113</v>
      </c>
      <c r="E33" s="256" t="s">
        <v>156</v>
      </c>
      <c r="F33" s="159"/>
      <c r="G33" s="159"/>
      <c r="H33" s="296" t="s">
        <v>144</v>
      </c>
      <c r="I33" s="295"/>
      <c r="J33" s="160"/>
      <c r="K33" s="161">
        <f t="shared" si="0"/>
        <v>0</v>
      </c>
      <c r="L33" s="162">
        <f t="shared" si="16"/>
        <v>0</v>
      </c>
      <c r="M33" s="163"/>
      <c r="N33" s="164">
        <f t="shared" si="10"/>
        <v>0</v>
      </c>
      <c r="O33" s="164">
        <f t="shared" si="2"/>
        <v>0</v>
      </c>
      <c r="P33" s="165">
        <f t="shared" si="17"/>
        <v>0</v>
      </c>
      <c r="Q33" s="34"/>
      <c r="R33" s="529"/>
      <c r="S33" s="170">
        <f t="shared" si="4"/>
        <v>0</v>
      </c>
      <c r="T33" s="171">
        <f t="shared" si="5"/>
        <v>0</v>
      </c>
      <c r="U33" s="170">
        <f t="shared" si="6"/>
        <v>0</v>
      </c>
      <c r="V33" s="171">
        <f t="shared" si="12"/>
        <v>519235.50999999995</v>
      </c>
      <c r="X33" s="543" t="str">
        <f t="shared" si="13"/>
        <v/>
      </c>
      <c r="Y33" s="544">
        <f t="shared" si="14"/>
        <v>0</v>
      </c>
      <c r="AA33" s="792" t="str">
        <f t="shared" si="18"/>
        <v/>
      </c>
      <c r="AB33" s="792" t="str">
        <f t="shared" si="18"/>
        <v/>
      </c>
      <c r="AC33" s="792" t="str">
        <f t="shared" si="18"/>
        <v/>
      </c>
      <c r="AD33" s="792" t="str">
        <f t="shared" si="18"/>
        <v/>
      </c>
      <c r="AE33" s="792" t="str">
        <f t="shared" si="18"/>
        <v/>
      </c>
      <c r="AF33" s="792" t="str">
        <f t="shared" si="18"/>
        <v/>
      </c>
    </row>
    <row r="34" spans="1:32" ht="12.75" customHeight="1">
      <c r="A34" s="33"/>
      <c r="B34" s="172"/>
      <c r="C34" s="263"/>
      <c r="D34" s="1" t="s">
        <v>188</v>
      </c>
      <c r="E34" s="159" t="s">
        <v>189</v>
      </c>
      <c r="F34" s="159"/>
      <c r="G34" s="159"/>
      <c r="H34" s="296" t="s">
        <v>108</v>
      </c>
      <c r="I34" s="295">
        <v>4472.3599999999997</v>
      </c>
      <c r="J34" s="160">
        <f t="shared" si="19"/>
        <v>0</v>
      </c>
      <c r="K34" s="161">
        <f t="shared" si="0"/>
        <v>3.7000000000000002E-3</v>
      </c>
      <c r="L34" s="162">
        <f t="shared" si="16"/>
        <v>0</v>
      </c>
      <c r="M34" s="163">
        <v>2.4</v>
      </c>
      <c r="N34" s="164">
        <f t="shared" si="10"/>
        <v>0</v>
      </c>
      <c r="O34" s="164">
        <f t="shared" si="2"/>
        <v>10733.66</v>
      </c>
      <c r="P34" s="165">
        <f t="shared" si="17"/>
        <v>10733.66</v>
      </c>
      <c r="Q34" s="34"/>
      <c r="R34" s="530"/>
      <c r="S34" s="170">
        <f t="shared" si="4"/>
        <v>0</v>
      </c>
      <c r="T34" s="171">
        <f t="shared" si="5"/>
        <v>0</v>
      </c>
      <c r="U34" s="170">
        <f t="shared" si="6"/>
        <v>519235.50999999995</v>
      </c>
      <c r="V34" s="171">
        <f t="shared" si="12"/>
        <v>0</v>
      </c>
      <c r="X34" s="543">
        <f t="shared" si="13"/>
        <v>0</v>
      </c>
      <c r="Y34" s="544">
        <f t="shared" si="14"/>
        <v>0</v>
      </c>
      <c r="AA34" s="792">
        <f t="shared" si="18"/>
        <v>0</v>
      </c>
      <c r="AB34" s="792">
        <f t="shared" si="18"/>
        <v>0</v>
      </c>
      <c r="AC34" s="792">
        <f t="shared" si="18"/>
        <v>0</v>
      </c>
      <c r="AD34" s="792">
        <f t="shared" si="18"/>
        <v>0</v>
      </c>
      <c r="AE34" s="792">
        <f t="shared" si="18"/>
        <v>0</v>
      </c>
      <c r="AF34" s="792">
        <f t="shared" si="18"/>
        <v>0</v>
      </c>
    </row>
    <row r="35" spans="1:32" ht="12.75" customHeight="1">
      <c r="A35" s="33"/>
      <c r="B35" s="172"/>
      <c r="C35" s="263"/>
      <c r="D35" s="1" t="s">
        <v>190</v>
      </c>
      <c r="E35" s="159" t="s">
        <v>191</v>
      </c>
      <c r="F35" s="159"/>
      <c r="G35" s="159"/>
      <c r="H35" s="296" t="s">
        <v>107</v>
      </c>
      <c r="I35" s="295">
        <v>447.24</v>
      </c>
      <c r="J35" s="160">
        <f t="shared" si="19"/>
        <v>0</v>
      </c>
      <c r="K35" s="161">
        <f t="shared" si="0"/>
        <v>2.3900000000000001E-2</v>
      </c>
      <c r="L35" s="162">
        <f t="shared" si="16"/>
        <v>0</v>
      </c>
      <c r="M35" s="163">
        <v>153.44</v>
      </c>
      <c r="N35" s="164">
        <f t="shared" si="10"/>
        <v>0</v>
      </c>
      <c r="O35" s="164">
        <f t="shared" si="2"/>
        <v>68624.5</v>
      </c>
      <c r="P35" s="165">
        <f t="shared" si="17"/>
        <v>68624.5</v>
      </c>
      <c r="Q35" s="34"/>
      <c r="R35" s="529" t="s">
        <v>254</v>
      </c>
      <c r="S35" s="170">
        <f t="shared" si="4"/>
        <v>0</v>
      </c>
      <c r="T35" s="171">
        <f t="shared" si="5"/>
        <v>0</v>
      </c>
      <c r="U35" s="170">
        <f t="shared" si="6"/>
        <v>508501.85</v>
      </c>
      <c r="V35" s="171">
        <f t="shared" si="12"/>
        <v>0</v>
      </c>
      <c r="X35" s="543">
        <f t="shared" si="13"/>
        <v>0</v>
      </c>
      <c r="Y35" s="544">
        <f t="shared" si="14"/>
        <v>0</v>
      </c>
      <c r="AA35" s="792">
        <f t="shared" si="18"/>
        <v>0</v>
      </c>
      <c r="AB35" s="792">
        <f t="shared" si="18"/>
        <v>0</v>
      </c>
      <c r="AC35" s="792">
        <f t="shared" si="18"/>
        <v>0</v>
      </c>
      <c r="AD35" s="792">
        <f t="shared" si="18"/>
        <v>0</v>
      </c>
      <c r="AE35" s="792">
        <f t="shared" si="18"/>
        <v>0</v>
      </c>
      <c r="AF35" s="792">
        <f t="shared" si="18"/>
        <v>0</v>
      </c>
    </row>
    <row r="36" spans="1:32" ht="12.75" customHeight="1">
      <c r="A36" s="33"/>
      <c r="B36" s="172"/>
      <c r="C36" s="263"/>
      <c r="D36" s="1" t="s">
        <v>192</v>
      </c>
      <c r="E36" s="159" t="s">
        <v>194</v>
      </c>
      <c r="F36" s="159"/>
      <c r="G36" s="159"/>
      <c r="H36" s="296" t="s">
        <v>108</v>
      </c>
      <c r="I36" s="295">
        <v>1273.27</v>
      </c>
      <c r="J36" s="160">
        <f t="shared" si="19"/>
        <v>0</v>
      </c>
      <c r="K36" s="161">
        <f t="shared" si="0"/>
        <v>6.9000000000000006E-2</v>
      </c>
      <c r="L36" s="162">
        <f t="shared" si="16"/>
        <v>0</v>
      </c>
      <c r="M36" s="163">
        <v>155.88</v>
      </c>
      <c r="N36" s="164">
        <f t="shared" si="10"/>
        <v>0</v>
      </c>
      <c r="O36" s="164">
        <f t="shared" si="2"/>
        <v>198477.32</v>
      </c>
      <c r="P36" s="165">
        <f t="shared" si="17"/>
        <v>198477.32</v>
      </c>
      <c r="Q36" s="34"/>
      <c r="R36" s="529" t="s">
        <v>254</v>
      </c>
      <c r="S36" s="170">
        <f t="shared" si="4"/>
        <v>0</v>
      </c>
      <c r="T36" s="171">
        <f t="shared" si="5"/>
        <v>0</v>
      </c>
      <c r="U36" s="170">
        <f t="shared" si="6"/>
        <v>439877.35</v>
      </c>
      <c r="V36" s="171">
        <f t="shared" si="12"/>
        <v>0</v>
      </c>
      <c r="X36" s="543">
        <f t="shared" si="13"/>
        <v>0</v>
      </c>
      <c r="Y36" s="544">
        <f t="shared" si="14"/>
        <v>0</v>
      </c>
      <c r="AA36" s="792">
        <f t="shared" si="18"/>
        <v>0</v>
      </c>
      <c r="AB36" s="792">
        <f t="shared" si="18"/>
        <v>0</v>
      </c>
      <c r="AC36" s="792">
        <f t="shared" si="18"/>
        <v>0</v>
      </c>
      <c r="AD36" s="792">
        <f t="shared" si="18"/>
        <v>0</v>
      </c>
      <c r="AE36" s="792">
        <f t="shared" si="18"/>
        <v>0</v>
      </c>
      <c r="AF36" s="792">
        <f t="shared" si="18"/>
        <v>0</v>
      </c>
    </row>
    <row r="37" spans="1:32" ht="12.75" customHeight="1">
      <c r="A37" s="33"/>
      <c r="B37" s="172"/>
      <c r="C37" s="263"/>
      <c r="D37" s="1" t="s">
        <v>193</v>
      </c>
      <c r="E37" s="159" t="s">
        <v>197</v>
      </c>
      <c r="F37" s="159"/>
      <c r="G37" s="159"/>
      <c r="H37" s="296" t="s">
        <v>108</v>
      </c>
      <c r="I37" s="295">
        <v>2136.09</v>
      </c>
      <c r="J37" s="160">
        <f t="shared" si="19"/>
        <v>0</v>
      </c>
      <c r="K37" s="161">
        <f t="shared" si="0"/>
        <v>3.0200000000000001E-2</v>
      </c>
      <c r="L37" s="162">
        <f t="shared" si="16"/>
        <v>0</v>
      </c>
      <c r="M37" s="163">
        <v>40.64</v>
      </c>
      <c r="N37" s="164">
        <f t="shared" si="10"/>
        <v>0</v>
      </c>
      <c r="O37" s="164">
        <f t="shared" si="2"/>
        <v>86810.69</v>
      </c>
      <c r="P37" s="165">
        <f t="shared" si="17"/>
        <v>86810.69</v>
      </c>
      <c r="Q37" s="34"/>
      <c r="R37" s="529" t="s">
        <v>254</v>
      </c>
      <c r="S37" s="170">
        <f t="shared" si="4"/>
        <v>0</v>
      </c>
      <c r="T37" s="171">
        <f t="shared" si="5"/>
        <v>0</v>
      </c>
      <c r="U37" s="170">
        <f t="shared" si="6"/>
        <v>241400.03</v>
      </c>
      <c r="V37" s="171">
        <f t="shared" si="12"/>
        <v>0</v>
      </c>
      <c r="X37" s="543">
        <f t="shared" si="13"/>
        <v>0</v>
      </c>
      <c r="Y37" s="544">
        <f t="shared" si="14"/>
        <v>0</v>
      </c>
      <c r="AA37" s="792">
        <f t="shared" si="18"/>
        <v>0</v>
      </c>
      <c r="AB37" s="792">
        <f t="shared" si="18"/>
        <v>0</v>
      </c>
      <c r="AC37" s="792">
        <f t="shared" si="18"/>
        <v>0</v>
      </c>
      <c r="AD37" s="792">
        <f t="shared" si="18"/>
        <v>0</v>
      </c>
      <c r="AE37" s="792">
        <f t="shared" si="18"/>
        <v>0</v>
      </c>
      <c r="AF37" s="792">
        <f t="shared" si="18"/>
        <v>0</v>
      </c>
    </row>
    <row r="38" spans="1:32" ht="12.75" customHeight="1">
      <c r="A38" s="33"/>
      <c r="B38" s="172"/>
      <c r="C38" s="263"/>
      <c r="D38" s="1" t="s">
        <v>195</v>
      </c>
      <c r="E38" s="159" t="s">
        <v>196</v>
      </c>
      <c r="F38" s="159"/>
      <c r="G38" s="159"/>
      <c r="H38" s="296" t="s">
        <v>108</v>
      </c>
      <c r="I38" s="295">
        <v>1063</v>
      </c>
      <c r="J38" s="160">
        <f t="shared" si="19"/>
        <v>0</v>
      </c>
      <c r="K38" s="161">
        <f t="shared" si="0"/>
        <v>3.5099999999999999E-2</v>
      </c>
      <c r="L38" s="162">
        <f t="shared" si="16"/>
        <v>0</v>
      </c>
      <c r="M38" s="163">
        <v>94.86</v>
      </c>
      <c r="N38" s="164">
        <f t="shared" si="10"/>
        <v>0</v>
      </c>
      <c r="O38" s="164">
        <f t="shared" si="2"/>
        <v>100836.18</v>
      </c>
      <c r="P38" s="165">
        <f t="shared" si="17"/>
        <v>100836.18</v>
      </c>
      <c r="Q38" s="34"/>
      <c r="R38" s="529"/>
      <c r="S38" s="170">
        <f t="shared" si="4"/>
        <v>0</v>
      </c>
      <c r="T38" s="171">
        <f t="shared" si="5"/>
        <v>0</v>
      </c>
      <c r="U38" s="170">
        <f t="shared" si="6"/>
        <v>154589.34</v>
      </c>
      <c r="V38" s="171">
        <f t="shared" si="12"/>
        <v>0</v>
      </c>
      <c r="X38" s="543">
        <f t="shared" si="13"/>
        <v>0</v>
      </c>
      <c r="Y38" s="544">
        <f t="shared" si="14"/>
        <v>0</v>
      </c>
      <c r="AA38" s="792">
        <f t="shared" si="18"/>
        <v>0</v>
      </c>
      <c r="AB38" s="792">
        <f t="shared" si="18"/>
        <v>0</v>
      </c>
      <c r="AC38" s="792">
        <f t="shared" si="18"/>
        <v>0</v>
      </c>
      <c r="AD38" s="792">
        <f t="shared" si="18"/>
        <v>0</v>
      </c>
      <c r="AE38" s="792">
        <f t="shared" si="18"/>
        <v>0</v>
      </c>
      <c r="AF38" s="792">
        <f t="shared" si="18"/>
        <v>0</v>
      </c>
    </row>
    <row r="39" spans="1:32" ht="12.75" customHeight="1">
      <c r="A39" s="33"/>
      <c r="B39" s="172"/>
      <c r="C39" s="263"/>
      <c r="D39" s="1" t="s">
        <v>198</v>
      </c>
      <c r="E39" s="159" t="s">
        <v>199</v>
      </c>
      <c r="F39" s="159"/>
      <c r="G39" s="159"/>
      <c r="H39" s="296" t="s">
        <v>10</v>
      </c>
      <c r="I39" s="295">
        <v>1977</v>
      </c>
      <c r="J39" s="160">
        <f t="shared" si="19"/>
        <v>0</v>
      </c>
      <c r="K39" s="161">
        <f t="shared" si="0"/>
        <v>2.9999999999999997E-4</v>
      </c>
      <c r="L39" s="162">
        <f t="shared" si="16"/>
        <v>0</v>
      </c>
      <c r="M39" s="163">
        <v>0.41</v>
      </c>
      <c r="N39" s="164">
        <f t="shared" si="10"/>
        <v>0</v>
      </c>
      <c r="O39" s="164">
        <f t="shared" si="2"/>
        <v>810.57</v>
      </c>
      <c r="P39" s="165">
        <f t="shared" si="17"/>
        <v>810.57</v>
      </c>
      <c r="Q39" s="34"/>
      <c r="R39" s="529"/>
      <c r="S39" s="170">
        <f t="shared" si="4"/>
        <v>0</v>
      </c>
      <c r="T39" s="171">
        <f t="shared" si="5"/>
        <v>0</v>
      </c>
      <c r="U39" s="170">
        <f t="shared" si="6"/>
        <v>53753.159999999996</v>
      </c>
      <c r="V39" s="171">
        <f>IF(ISBLANK(I39),#REF!,0)</f>
        <v>0</v>
      </c>
      <c r="X39" s="543">
        <f t="shared" si="13"/>
        <v>0</v>
      </c>
      <c r="Y39" s="544">
        <f t="shared" si="14"/>
        <v>0</v>
      </c>
      <c r="AA39" s="792">
        <f t="shared" si="18"/>
        <v>0</v>
      </c>
      <c r="AB39" s="792">
        <f t="shared" si="18"/>
        <v>0</v>
      </c>
      <c r="AC39" s="792">
        <f t="shared" si="18"/>
        <v>0</v>
      </c>
      <c r="AD39" s="792">
        <f t="shared" si="18"/>
        <v>0</v>
      </c>
      <c r="AE39" s="792">
        <f t="shared" si="18"/>
        <v>0</v>
      </c>
      <c r="AF39" s="792">
        <f t="shared" si="18"/>
        <v>0</v>
      </c>
    </row>
    <row r="40" spans="1:32" ht="12.75" customHeight="1">
      <c r="A40" s="33"/>
      <c r="B40" s="172"/>
      <c r="C40" s="263"/>
      <c r="D40" s="1" t="s">
        <v>200</v>
      </c>
      <c r="E40" s="159" t="s">
        <v>123</v>
      </c>
      <c r="F40" s="159"/>
      <c r="G40" s="159"/>
      <c r="H40" s="296" t="s">
        <v>108</v>
      </c>
      <c r="I40" s="295">
        <v>3836.34</v>
      </c>
      <c r="J40" s="160">
        <f t="shared" si="19"/>
        <v>0</v>
      </c>
      <c r="K40" s="161">
        <f t="shared" si="0"/>
        <v>1.3899999999999999E-2</v>
      </c>
      <c r="L40" s="162">
        <f t="shared" si="16"/>
        <v>0</v>
      </c>
      <c r="M40" s="163">
        <v>10.45</v>
      </c>
      <c r="N40" s="164">
        <f t="shared" si="10"/>
        <v>0</v>
      </c>
      <c r="O40" s="164">
        <f t="shared" si="2"/>
        <v>40089.75</v>
      </c>
      <c r="P40" s="165">
        <f t="shared" si="17"/>
        <v>40089.75</v>
      </c>
      <c r="Q40" s="34"/>
      <c r="R40" s="529"/>
      <c r="S40" s="170">
        <f t="shared" si="4"/>
        <v>0</v>
      </c>
      <c r="T40" s="171">
        <f t="shared" si="5"/>
        <v>0</v>
      </c>
      <c r="U40" s="170">
        <f t="shared" si="6"/>
        <v>52942.59</v>
      </c>
      <c r="V40" s="171">
        <f t="shared" si="12"/>
        <v>0</v>
      </c>
      <c r="X40" s="543">
        <f t="shared" si="13"/>
        <v>0</v>
      </c>
      <c r="Y40" s="544">
        <f t="shared" si="14"/>
        <v>0</v>
      </c>
      <c r="AA40" s="792">
        <f t="shared" si="18"/>
        <v>0</v>
      </c>
      <c r="AB40" s="792">
        <f t="shared" si="18"/>
        <v>0</v>
      </c>
      <c r="AC40" s="792">
        <f t="shared" si="18"/>
        <v>0</v>
      </c>
      <c r="AD40" s="792">
        <f t="shared" si="18"/>
        <v>0</v>
      </c>
      <c r="AE40" s="792">
        <f t="shared" si="18"/>
        <v>0</v>
      </c>
      <c r="AF40" s="792">
        <f t="shared" si="18"/>
        <v>0</v>
      </c>
    </row>
    <row r="41" spans="1:32" ht="12.75" customHeight="1">
      <c r="A41" s="33"/>
      <c r="B41" s="172"/>
      <c r="C41" s="263"/>
      <c r="D41" s="1" t="s">
        <v>201</v>
      </c>
      <c r="E41" s="159" t="s">
        <v>202</v>
      </c>
      <c r="F41" s="159"/>
      <c r="G41" s="159"/>
      <c r="H41" s="296" t="s">
        <v>106</v>
      </c>
      <c r="I41" s="295">
        <v>28</v>
      </c>
      <c r="J41" s="160">
        <f t="shared" si="19"/>
        <v>0</v>
      </c>
      <c r="K41" s="161">
        <f t="shared" si="0"/>
        <v>4.4999999999999997E-3</v>
      </c>
      <c r="L41" s="162">
        <f t="shared" si="16"/>
        <v>0</v>
      </c>
      <c r="M41" s="163">
        <v>459.03</v>
      </c>
      <c r="N41" s="164">
        <f t="shared" si="10"/>
        <v>0</v>
      </c>
      <c r="O41" s="164">
        <f t="shared" si="2"/>
        <v>12852.84</v>
      </c>
      <c r="P41" s="165">
        <f t="shared" si="17"/>
        <v>12852.84</v>
      </c>
      <c r="Q41" s="34"/>
      <c r="R41" s="530"/>
      <c r="S41" s="170">
        <f t="shared" si="4"/>
        <v>0</v>
      </c>
      <c r="T41" s="171">
        <f t="shared" si="5"/>
        <v>0</v>
      </c>
      <c r="U41" s="170">
        <f t="shared" si="6"/>
        <v>12852.84</v>
      </c>
      <c r="V41" s="171">
        <f t="shared" si="12"/>
        <v>0</v>
      </c>
      <c r="X41" s="543">
        <f t="shared" si="13"/>
        <v>0</v>
      </c>
      <c r="Y41" s="544">
        <f t="shared" si="14"/>
        <v>0</v>
      </c>
      <c r="AA41" s="792">
        <f t="shared" si="18"/>
        <v>0</v>
      </c>
      <c r="AB41" s="792">
        <f t="shared" si="18"/>
        <v>0</v>
      </c>
      <c r="AC41" s="792">
        <f t="shared" si="18"/>
        <v>0</v>
      </c>
      <c r="AD41" s="792">
        <f t="shared" si="18"/>
        <v>0</v>
      </c>
      <c r="AE41" s="792">
        <f t="shared" si="18"/>
        <v>0</v>
      </c>
      <c r="AF41" s="792">
        <f t="shared" si="18"/>
        <v>0</v>
      </c>
    </row>
    <row r="42" spans="1:32" ht="12.75" customHeight="1">
      <c r="A42" s="33"/>
      <c r="B42" s="172"/>
      <c r="C42" s="325">
        <v>7</v>
      </c>
      <c r="D42" s="324" t="s">
        <v>114</v>
      </c>
      <c r="E42" s="256" t="s">
        <v>9</v>
      </c>
      <c r="F42" s="159"/>
      <c r="G42" s="159"/>
      <c r="H42" s="296" t="s">
        <v>144</v>
      </c>
      <c r="I42" s="295"/>
      <c r="J42" s="160"/>
      <c r="K42" s="161">
        <f t="shared" si="0"/>
        <v>0</v>
      </c>
      <c r="L42" s="162">
        <f t="shared" si="16"/>
        <v>0</v>
      </c>
      <c r="M42" s="163"/>
      <c r="N42" s="164">
        <f t="shared" si="10"/>
        <v>0</v>
      </c>
      <c r="O42" s="164">
        <f t="shared" si="2"/>
        <v>0</v>
      </c>
      <c r="P42" s="165">
        <f t="shared" si="17"/>
        <v>0</v>
      </c>
      <c r="Q42" s="34"/>
      <c r="R42" s="529"/>
      <c r="S42" s="170">
        <f t="shared" si="4"/>
        <v>0</v>
      </c>
      <c r="T42" s="171">
        <f t="shared" si="5"/>
        <v>0</v>
      </c>
      <c r="U42" s="170">
        <f t="shared" si="6"/>
        <v>0</v>
      </c>
      <c r="V42" s="171">
        <f t="shared" si="12"/>
        <v>37860.699999999997</v>
      </c>
      <c r="X42" s="543" t="str">
        <f t="shared" si="13"/>
        <v/>
      </c>
      <c r="Y42" s="544">
        <f t="shared" si="14"/>
        <v>0</v>
      </c>
      <c r="AA42" s="792" t="str">
        <f t="shared" si="18"/>
        <v/>
      </c>
      <c r="AB42" s="792" t="str">
        <f t="shared" si="18"/>
        <v/>
      </c>
      <c r="AC42" s="792" t="str">
        <f t="shared" si="18"/>
        <v/>
      </c>
      <c r="AD42" s="792" t="str">
        <f t="shared" si="18"/>
        <v/>
      </c>
      <c r="AE42" s="792" t="str">
        <f t="shared" si="18"/>
        <v/>
      </c>
      <c r="AF42" s="792" t="str">
        <f t="shared" si="18"/>
        <v/>
      </c>
    </row>
    <row r="43" spans="1:32" ht="12.75" customHeight="1">
      <c r="A43" s="33"/>
      <c r="B43" s="172"/>
      <c r="C43" s="263"/>
      <c r="D43" s="1" t="s">
        <v>148</v>
      </c>
      <c r="E43" s="159" t="s">
        <v>124</v>
      </c>
      <c r="F43" s="159"/>
      <c r="G43" s="159"/>
      <c r="H43" s="296" t="s">
        <v>108</v>
      </c>
      <c r="I43" s="295">
        <v>499.29</v>
      </c>
      <c r="J43" s="160">
        <f t="shared" si="19"/>
        <v>0</v>
      </c>
      <c r="K43" s="161">
        <f t="shared" si="0"/>
        <v>5.8999999999999999E-3</v>
      </c>
      <c r="L43" s="162">
        <f t="shared" si="16"/>
        <v>0</v>
      </c>
      <c r="M43" s="163">
        <v>34.21</v>
      </c>
      <c r="N43" s="164">
        <f t="shared" si="10"/>
        <v>0</v>
      </c>
      <c r="O43" s="164">
        <f t="shared" si="2"/>
        <v>17080.71</v>
      </c>
      <c r="P43" s="165">
        <f t="shared" si="17"/>
        <v>17080.71</v>
      </c>
      <c r="Q43" s="34"/>
      <c r="R43" s="529"/>
      <c r="S43" s="170">
        <f t="shared" si="4"/>
        <v>0</v>
      </c>
      <c r="T43" s="171">
        <f t="shared" si="5"/>
        <v>0</v>
      </c>
      <c r="U43" s="170">
        <f t="shared" si="6"/>
        <v>37860.699999999997</v>
      </c>
      <c r="V43" s="171">
        <f t="shared" si="12"/>
        <v>0</v>
      </c>
      <c r="X43" s="543">
        <f t="shared" si="13"/>
        <v>0</v>
      </c>
      <c r="Y43" s="544">
        <f t="shared" si="14"/>
        <v>0</v>
      </c>
      <c r="AA43" s="792">
        <f t="shared" si="18"/>
        <v>0</v>
      </c>
      <c r="AB43" s="792">
        <f t="shared" si="18"/>
        <v>0</v>
      </c>
      <c r="AC43" s="792">
        <f t="shared" si="18"/>
        <v>0</v>
      </c>
      <c r="AD43" s="792">
        <f t="shared" si="18"/>
        <v>0</v>
      </c>
      <c r="AE43" s="792">
        <f t="shared" si="18"/>
        <v>0</v>
      </c>
      <c r="AF43" s="792">
        <f t="shared" si="18"/>
        <v>0</v>
      </c>
    </row>
    <row r="44" spans="1:32" ht="12.75" customHeight="1">
      <c r="A44" s="33"/>
      <c r="B44" s="172"/>
      <c r="C44" s="263"/>
      <c r="D44" s="1" t="s">
        <v>203</v>
      </c>
      <c r="E44" s="159" t="s">
        <v>125</v>
      </c>
      <c r="F44" s="159"/>
      <c r="G44" s="159"/>
      <c r="H44" s="296" t="s">
        <v>106</v>
      </c>
      <c r="I44" s="295">
        <v>16</v>
      </c>
      <c r="J44" s="160">
        <f t="shared" si="19"/>
        <v>0</v>
      </c>
      <c r="K44" s="161">
        <f t="shared" si="0"/>
        <v>3.0000000000000001E-3</v>
      </c>
      <c r="L44" s="162">
        <f t="shared" si="16"/>
        <v>0</v>
      </c>
      <c r="M44" s="163">
        <v>539.02</v>
      </c>
      <c r="N44" s="164">
        <f t="shared" si="10"/>
        <v>0</v>
      </c>
      <c r="O44" s="164">
        <f t="shared" si="2"/>
        <v>8624.32</v>
      </c>
      <c r="P44" s="165">
        <f t="shared" si="17"/>
        <v>8624.32</v>
      </c>
      <c r="Q44" s="34"/>
      <c r="R44" s="529"/>
      <c r="S44" s="170">
        <f t="shared" si="4"/>
        <v>0</v>
      </c>
      <c r="T44" s="171">
        <f t="shared" si="5"/>
        <v>0</v>
      </c>
      <c r="U44" s="170">
        <f t="shared" si="6"/>
        <v>20779.989999999998</v>
      </c>
      <c r="V44" s="171">
        <f t="shared" si="12"/>
        <v>0</v>
      </c>
      <c r="X44" s="543">
        <f t="shared" si="13"/>
        <v>0</v>
      </c>
      <c r="Y44" s="544">
        <f t="shared" si="14"/>
        <v>0</v>
      </c>
      <c r="AA44" s="792">
        <f t="shared" si="18"/>
        <v>0</v>
      </c>
      <c r="AB44" s="792">
        <f t="shared" si="18"/>
        <v>0</v>
      </c>
      <c r="AC44" s="792">
        <f t="shared" si="18"/>
        <v>0</v>
      </c>
      <c r="AD44" s="792">
        <f t="shared" si="18"/>
        <v>0</v>
      </c>
      <c r="AE44" s="792">
        <f t="shared" si="18"/>
        <v>0</v>
      </c>
      <c r="AF44" s="792">
        <f t="shared" si="18"/>
        <v>0</v>
      </c>
    </row>
    <row r="45" spans="1:32" ht="12.75" customHeight="1">
      <c r="A45" s="33"/>
      <c r="B45" s="172"/>
      <c r="C45" s="263"/>
      <c r="D45" s="1" t="s">
        <v>204</v>
      </c>
      <c r="E45" s="159" t="s">
        <v>126</v>
      </c>
      <c r="F45" s="159"/>
      <c r="G45" s="159"/>
      <c r="H45" s="296" t="s">
        <v>106</v>
      </c>
      <c r="I45" s="295">
        <v>9</v>
      </c>
      <c r="J45" s="160">
        <f t="shared" si="19"/>
        <v>0</v>
      </c>
      <c r="K45" s="161">
        <f t="shared" ref="K45:K78" si="20">IF(ISBLANK(total),0,IF((A45)="cima",ROUNDUP(O45/total,4),IF((A45)="baixo",ROUNDDOWN(O45/total,4),ROUND(O45/total,4))))</f>
        <v>1.6999999999999999E-3</v>
      </c>
      <c r="L45" s="162">
        <f t="shared" si="16"/>
        <v>0</v>
      </c>
      <c r="M45" s="163">
        <v>551.99</v>
      </c>
      <c r="N45" s="164">
        <f t="shared" si="10"/>
        <v>0</v>
      </c>
      <c r="O45" s="164">
        <f t="shared" si="2"/>
        <v>4967.91</v>
      </c>
      <c r="P45" s="165">
        <f t="shared" si="17"/>
        <v>4967.91</v>
      </c>
      <c r="Q45" s="34"/>
      <c r="R45" s="529"/>
      <c r="S45" s="170">
        <f t="shared" si="4"/>
        <v>0</v>
      </c>
      <c r="T45" s="171">
        <f t="shared" si="5"/>
        <v>0</v>
      </c>
      <c r="U45" s="170">
        <f t="shared" si="6"/>
        <v>12155.67</v>
      </c>
      <c r="V45" s="171">
        <f>IF(ISBLANK(I45),U47,0)</f>
        <v>0</v>
      </c>
      <c r="X45" s="543">
        <f t="shared" si="13"/>
        <v>0</v>
      </c>
      <c r="Y45" s="544">
        <f t="shared" si="14"/>
        <v>0</v>
      </c>
      <c r="AA45" s="792">
        <f t="shared" si="18"/>
        <v>0</v>
      </c>
      <c r="AB45" s="792">
        <f t="shared" si="18"/>
        <v>0</v>
      </c>
      <c r="AC45" s="792">
        <f t="shared" si="18"/>
        <v>0</v>
      </c>
      <c r="AD45" s="792">
        <f t="shared" si="18"/>
        <v>0</v>
      </c>
      <c r="AE45" s="792">
        <f t="shared" si="18"/>
        <v>0</v>
      </c>
      <c r="AF45" s="792">
        <f t="shared" si="18"/>
        <v>0</v>
      </c>
    </row>
    <row r="46" spans="1:32" ht="12.75" customHeight="1">
      <c r="A46" s="33"/>
      <c r="B46" s="172"/>
      <c r="C46" s="263"/>
      <c r="D46" s="1" t="s">
        <v>205</v>
      </c>
      <c r="E46" s="159" t="s">
        <v>207</v>
      </c>
      <c r="F46" s="159"/>
      <c r="G46" s="159"/>
      <c r="H46" s="296" t="s">
        <v>106</v>
      </c>
      <c r="I46" s="295">
        <v>4</v>
      </c>
      <c r="J46" s="160">
        <f t="shared" si="19"/>
        <v>0</v>
      </c>
      <c r="K46" s="161">
        <f t="shared" si="20"/>
        <v>8.0000000000000004E-4</v>
      </c>
      <c r="L46" s="162"/>
      <c r="M46" s="163">
        <v>543.05999999999995</v>
      </c>
      <c r="N46" s="164">
        <f t="shared" si="10"/>
        <v>0</v>
      </c>
      <c r="O46" s="164">
        <f t="shared" si="2"/>
        <v>2172.2399999999998</v>
      </c>
      <c r="P46" s="165">
        <f t="shared" si="17"/>
        <v>2172.2399999999998</v>
      </c>
      <c r="Q46" s="34"/>
      <c r="R46" s="529"/>
      <c r="S46" s="170">
        <f t="shared" si="4"/>
        <v>0</v>
      </c>
      <c r="T46" s="171">
        <f t="shared" si="5"/>
        <v>0</v>
      </c>
      <c r="U46" s="170">
        <f t="shared" si="6"/>
        <v>7187.76</v>
      </c>
      <c r="V46" s="171"/>
      <c r="X46" s="543">
        <f t="shared" si="13"/>
        <v>0</v>
      </c>
      <c r="Y46" s="544">
        <f t="shared" si="14"/>
        <v>0</v>
      </c>
      <c r="AA46" s="792">
        <f t="shared" si="18"/>
        <v>0</v>
      </c>
      <c r="AB46" s="792">
        <f t="shared" si="18"/>
        <v>0</v>
      </c>
      <c r="AC46" s="792">
        <f t="shared" si="18"/>
        <v>0</v>
      </c>
      <c r="AD46" s="792">
        <f t="shared" si="18"/>
        <v>0</v>
      </c>
      <c r="AE46" s="792">
        <f t="shared" si="18"/>
        <v>0</v>
      </c>
      <c r="AF46" s="792">
        <f t="shared" si="18"/>
        <v>0</v>
      </c>
    </row>
    <row r="47" spans="1:32" ht="12.75" customHeight="1">
      <c r="A47" s="33"/>
      <c r="B47" s="172"/>
      <c r="C47" s="263"/>
      <c r="D47" s="1" t="s">
        <v>206</v>
      </c>
      <c r="E47" s="159" t="s">
        <v>157</v>
      </c>
      <c r="F47" s="159"/>
      <c r="G47" s="159"/>
      <c r="H47" s="296" t="s">
        <v>106</v>
      </c>
      <c r="I47" s="295">
        <v>9</v>
      </c>
      <c r="J47" s="160">
        <f t="shared" si="19"/>
        <v>0</v>
      </c>
      <c r="K47" s="161">
        <f t="shared" si="20"/>
        <v>1.6999999999999999E-3</v>
      </c>
      <c r="L47" s="162">
        <f t="shared" si="16"/>
        <v>0</v>
      </c>
      <c r="M47" s="163">
        <v>557.28</v>
      </c>
      <c r="N47" s="164">
        <f t="shared" si="10"/>
        <v>0</v>
      </c>
      <c r="O47" s="164">
        <f t="shared" si="2"/>
        <v>5015.5200000000004</v>
      </c>
      <c r="P47" s="165">
        <f t="shared" si="17"/>
        <v>5015.5200000000004</v>
      </c>
      <c r="Q47" s="34"/>
      <c r="R47" s="530"/>
      <c r="S47" s="170">
        <f t="shared" si="4"/>
        <v>0</v>
      </c>
      <c r="T47" s="171">
        <f t="shared" si="5"/>
        <v>0</v>
      </c>
      <c r="U47" s="170">
        <f t="shared" si="6"/>
        <v>5015.5200000000004</v>
      </c>
      <c r="V47" s="171">
        <f t="shared" si="12"/>
        <v>0</v>
      </c>
      <c r="X47" s="543">
        <f t="shared" si="13"/>
        <v>0</v>
      </c>
      <c r="Y47" s="544">
        <f t="shared" si="14"/>
        <v>0</v>
      </c>
      <c r="AA47" s="792">
        <f t="shared" si="18"/>
        <v>0</v>
      </c>
      <c r="AB47" s="792">
        <f t="shared" si="18"/>
        <v>0</v>
      </c>
      <c r="AC47" s="792">
        <f t="shared" si="18"/>
        <v>0</v>
      </c>
      <c r="AD47" s="792">
        <f t="shared" si="18"/>
        <v>0</v>
      </c>
      <c r="AE47" s="792">
        <f t="shared" si="18"/>
        <v>0</v>
      </c>
      <c r="AF47" s="792">
        <f t="shared" si="18"/>
        <v>0</v>
      </c>
    </row>
    <row r="48" spans="1:32" ht="12.75" customHeight="1">
      <c r="A48" s="33"/>
      <c r="B48" s="172"/>
      <c r="C48" s="325">
        <v>8</v>
      </c>
      <c r="D48" s="324">
        <v>8</v>
      </c>
      <c r="E48" s="256" t="s">
        <v>127</v>
      </c>
      <c r="F48" s="159"/>
      <c r="G48" s="159"/>
      <c r="H48" s="296" t="s">
        <v>144</v>
      </c>
      <c r="I48" s="295"/>
      <c r="J48" s="160"/>
      <c r="K48" s="161">
        <f t="shared" si="20"/>
        <v>0</v>
      </c>
      <c r="L48" s="162">
        <f t="shared" si="16"/>
        <v>0</v>
      </c>
      <c r="M48" s="163"/>
      <c r="N48" s="164">
        <f t="shared" si="10"/>
        <v>0</v>
      </c>
      <c r="O48" s="164">
        <f t="shared" si="2"/>
        <v>0</v>
      </c>
      <c r="P48" s="165">
        <f t="shared" si="17"/>
        <v>0</v>
      </c>
      <c r="Q48" s="34"/>
      <c r="R48" s="530"/>
      <c r="S48" s="170">
        <f t="shared" si="4"/>
        <v>0</v>
      </c>
      <c r="T48" s="171">
        <f t="shared" si="5"/>
        <v>188529.03</v>
      </c>
      <c r="U48" s="170">
        <f t="shared" si="6"/>
        <v>0</v>
      </c>
      <c r="V48" s="171">
        <f t="shared" si="12"/>
        <v>618248.97000000009</v>
      </c>
      <c r="X48" s="543" t="str">
        <f t="shared" si="13"/>
        <v/>
      </c>
      <c r="Y48" s="544">
        <f t="shared" si="14"/>
        <v>0</v>
      </c>
      <c r="AA48" s="792" t="str">
        <f t="shared" si="18"/>
        <v/>
      </c>
      <c r="AB48" s="792" t="str">
        <f t="shared" si="18"/>
        <v/>
      </c>
      <c r="AC48" s="792" t="str">
        <f t="shared" si="18"/>
        <v/>
      </c>
      <c r="AD48" s="792" t="str">
        <f t="shared" si="18"/>
        <v/>
      </c>
      <c r="AE48" s="792" t="str">
        <f t="shared" si="18"/>
        <v/>
      </c>
      <c r="AF48" s="792" t="str">
        <f t="shared" si="18"/>
        <v/>
      </c>
    </row>
    <row r="49" spans="1:32" ht="12.75" customHeight="1">
      <c r="A49" s="33"/>
      <c r="B49" s="172"/>
      <c r="C49" s="263"/>
      <c r="D49" s="1" t="s">
        <v>146</v>
      </c>
      <c r="E49" s="159" t="s">
        <v>128</v>
      </c>
      <c r="F49" s="159"/>
      <c r="G49" s="159"/>
      <c r="H49" s="296" t="s">
        <v>107</v>
      </c>
      <c r="I49" s="295">
        <v>4990.49</v>
      </c>
      <c r="J49" s="160">
        <f t="shared" si="19"/>
        <v>0.42419882616737037</v>
      </c>
      <c r="K49" s="161">
        <f t="shared" si="20"/>
        <v>2.1399999999999999E-2</v>
      </c>
      <c r="L49" s="162">
        <f t="shared" si="16"/>
        <v>9.1000000000000004E-3</v>
      </c>
      <c r="M49" s="163">
        <v>12.34</v>
      </c>
      <c r="N49" s="164">
        <f t="shared" si="10"/>
        <v>26123.279999999999</v>
      </c>
      <c r="O49" s="164">
        <f t="shared" si="2"/>
        <v>61582.64</v>
      </c>
      <c r="P49" s="165">
        <f t="shared" si="17"/>
        <v>35459.360000000001</v>
      </c>
      <c r="Q49" s="34"/>
      <c r="R49" s="530" t="s">
        <v>254</v>
      </c>
      <c r="S49" s="170">
        <f t="shared" si="4"/>
        <v>188529.03</v>
      </c>
      <c r="T49" s="171">
        <f t="shared" si="5"/>
        <v>0</v>
      </c>
      <c r="U49" s="170">
        <f t="shared" si="6"/>
        <v>618248.97000000009</v>
      </c>
      <c r="V49" s="171">
        <f>IF(ISBLANK(I49),#REF!,0)</f>
        <v>0</v>
      </c>
      <c r="X49" s="543">
        <f t="shared" si="13"/>
        <v>2116.96</v>
      </c>
      <c r="Y49" s="544">
        <f t="shared" si="14"/>
        <v>0.42419882616737037</v>
      </c>
      <c r="AA49" s="792">
        <f t="shared" si="18"/>
        <v>2116.96</v>
      </c>
      <c r="AB49" s="792">
        <f t="shared" si="18"/>
        <v>0</v>
      </c>
      <c r="AC49" s="792">
        <f t="shared" si="18"/>
        <v>0</v>
      </c>
      <c r="AD49" s="792">
        <f t="shared" si="18"/>
        <v>0</v>
      </c>
      <c r="AE49" s="792">
        <f t="shared" si="18"/>
        <v>0</v>
      </c>
      <c r="AF49" s="792">
        <f t="shared" si="18"/>
        <v>0</v>
      </c>
    </row>
    <row r="50" spans="1:32" ht="12.75" customHeight="1">
      <c r="A50" s="33"/>
      <c r="B50" s="172"/>
      <c r="C50" s="263"/>
      <c r="D50" s="1" t="s">
        <v>208</v>
      </c>
      <c r="E50" s="159" t="s">
        <v>129</v>
      </c>
      <c r="F50" s="159"/>
      <c r="G50" s="159"/>
      <c r="H50" s="296" t="s">
        <v>107</v>
      </c>
      <c r="I50" s="295">
        <v>3234.16</v>
      </c>
      <c r="J50" s="160">
        <f t="shared" si="19"/>
        <v>0.40638991268211838</v>
      </c>
      <c r="K50" s="161">
        <f t="shared" si="20"/>
        <v>3.2000000000000001E-2</v>
      </c>
      <c r="L50" s="162">
        <f t="shared" si="16"/>
        <v>1.2999999999999999E-2</v>
      </c>
      <c r="M50" s="163">
        <v>28.46</v>
      </c>
      <c r="N50" s="164">
        <f t="shared" si="10"/>
        <v>37405.83</v>
      </c>
      <c r="O50" s="164">
        <f t="shared" si="2"/>
        <v>92044.19</v>
      </c>
      <c r="P50" s="165">
        <f t="shared" si="17"/>
        <v>54638.36</v>
      </c>
      <c r="Q50" s="34"/>
      <c r="R50" s="529"/>
      <c r="S50" s="170">
        <f t="shared" si="4"/>
        <v>162405.75</v>
      </c>
      <c r="T50" s="171">
        <f t="shared" si="5"/>
        <v>0</v>
      </c>
      <c r="U50" s="170">
        <f t="shared" si="6"/>
        <v>556666.33000000007</v>
      </c>
      <c r="V50" s="171">
        <f t="shared" si="12"/>
        <v>0</v>
      </c>
      <c r="X50" s="543">
        <f t="shared" si="13"/>
        <v>1314.33</v>
      </c>
      <c r="Y50" s="544">
        <f t="shared" si="14"/>
        <v>0.40638991268211838</v>
      </c>
      <c r="AA50" s="792">
        <f t="shared" si="18"/>
        <v>1314.33</v>
      </c>
      <c r="AB50" s="792">
        <f t="shared" si="18"/>
        <v>0</v>
      </c>
      <c r="AC50" s="792">
        <f t="shared" si="18"/>
        <v>0</v>
      </c>
      <c r="AD50" s="792">
        <f t="shared" si="18"/>
        <v>0</v>
      </c>
      <c r="AE50" s="792">
        <f t="shared" si="18"/>
        <v>0</v>
      </c>
      <c r="AF50" s="792">
        <f t="shared" si="18"/>
        <v>0</v>
      </c>
    </row>
    <row r="51" spans="1:32" ht="12.75" customHeight="1">
      <c r="A51" s="33"/>
      <c r="B51" s="172"/>
      <c r="C51" s="263"/>
      <c r="D51" s="1" t="s">
        <v>209</v>
      </c>
      <c r="E51" s="159" t="s">
        <v>158</v>
      </c>
      <c r="F51" s="159"/>
      <c r="G51" s="159"/>
      <c r="H51" s="296" t="s">
        <v>106</v>
      </c>
      <c r="I51" s="295">
        <v>1</v>
      </c>
      <c r="J51" s="160">
        <f t="shared" si="19"/>
        <v>0</v>
      </c>
      <c r="K51" s="161">
        <f t="shared" si="20"/>
        <v>2.0000000000000001E-4</v>
      </c>
      <c r="L51" s="162">
        <f t="shared" si="16"/>
        <v>0</v>
      </c>
      <c r="M51" s="163">
        <v>631.33000000000004</v>
      </c>
      <c r="N51" s="164">
        <f t="shared" si="10"/>
        <v>0</v>
      </c>
      <c r="O51" s="164">
        <f t="shared" si="2"/>
        <v>631.33000000000004</v>
      </c>
      <c r="P51" s="165">
        <f t="shared" si="17"/>
        <v>631.33000000000004</v>
      </c>
      <c r="Q51" s="34"/>
      <c r="R51" s="529"/>
      <c r="S51" s="170">
        <f t="shared" si="4"/>
        <v>124999.92</v>
      </c>
      <c r="T51" s="171">
        <f t="shared" si="5"/>
        <v>0</v>
      </c>
      <c r="U51" s="170">
        <f t="shared" si="6"/>
        <v>464622.14000000007</v>
      </c>
      <c r="V51" s="171">
        <f t="shared" si="12"/>
        <v>0</v>
      </c>
      <c r="X51" s="543">
        <f t="shared" si="13"/>
        <v>0</v>
      </c>
      <c r="Y51" s="544">
        <f t="shared" si="14"/>
        <v>0</v>
      </c>
      <c r="AA51" s="792">
        <f t="shared" si="18"/>
        <v>0</v>
      </c>
      <c r="AB51" s="792">
        <f t="shared" si="18"/>
        <v>0</v>
      </c>
      <c r="AC51" s="792">
        <f t="shared" si="18"/>
        <v>0</v>
      </c>
      <c r="AD51" s="792">
        <f t="shared" si="18"/>
        <v>0</v>
      </c>
      <c r="AE51" s="792">
        <f t="shared" si="18"/>
        <v>0</v>
      </c>
      <c r="AF51" s="792">
        <f t="shared" si="18"/>
        <v>0</v>
      </c>
    </row>
    <row r="52" spans="1:32" ht="12.75" customHeight="1">
      <c r="A52" s="33"/>
      <c r="B52" s="172"/>
      <c r="C52" s="263"/>
      <c r="D52" s="1" t="s">
        <v>210</v>
      </c>
      <c r="E52" s="159" t="s">
        <v>130</v>
      </c>
      <c r="F52" s="159"/>
      <c r="G52" s="159"/>
      <c r="H52" s="296" t="s">
        <v>106</v>
      </c>
      <c r="I52" s="295">
        <v>3</v>
      </c>
      <c r="J52" s="160">
        <f t="shared" si="19"/>
        <v>0</v>
      </c>
      <c r="K52" s="161">
        <f t="shared" si="20"/>
        <v>1E-3</v>
      </c>
      <c r="L52" s="162">
        <f t="shared" si="16"/>
        <v>0</v>
      </c>
      <c r="M52" s="163">
        <v>944.52</v>
      </c>
      <c r="N52" s="164">
        <f t="shared" si="10"/>
        <v>0</v>
      </c>
      <c r="O52" s="164">
        <f t="shared" si="2"/>
        <v>2833.56</v>
      </c>
      <c r="P52" s="165">
        <f t="shared" si="17"/>
        <v>2833.56</v>
      </c>
      <c r="Q52" s="34"/>
      <c r="R52" s="529"/>
      <c r="S52" s="170">
        <f t="shared" si="4"/>
        <v>124999.92</v>
      </c>
      <c r="T52" s="171">
        <f t="shared" si="5"/>
        <v>0</v>
      </c>
      <c r="U52" s="170">
        <f t="shared" si="6"/>
        <v>463990.81000000006</v>
      </c>
      <c r="V52" s="171">
        <f>IF(ISBLANK(I52),U54,0)</f>
        <v>0</v>
      </c>
      <c r="X52" s="543">
        <f t="shared" si="13"/>
        <v>0</v>
      </c>
      <c r="Y52" s="544">
        <f t="shared" si="14"/>
        <v>0</v>
      </c>
      <c r="AA52" s="792">
        <f t="shared" si="18"/>
        <v>0</v>
      </c>
      <c r="AB52" s="792">
        <f t="shared" si="18"/>
        <v>0</v>
      </c>
      <c r="AC52" s="792">
        <f t="shared" si="18"/>
        <v>0</v>
      </c>
      <c r="AD52" s="792">
        <f t="shared" si="18"/>
        <v>0</v>
      </c>
      <c r="AE52" s="792">
        <f t="shared" si="18"/>
        <v>0</v>
      </c>
      <c r="AF52" s="792">
        <f t="shared" si="18"/>
        <v>0</v>
      </c>
    </row>
    <row r="53" spans="1:32" ht="12.75" customHeight="1">
      <c r="A53" s="33"/>
      <c r="B53" s="172"/>
      <c r="C53" s="263"/>
      <c r="D53" s="1" t="s">
        <v>211</v>
      </c>
      <c r="E53" s="159" t="s">
        <v>234</v>
      </c>
      <c r="F53" s="159"/>
      <c r="G53" s="159"/>
      <c r="H53" s="296" t="s">
        <v>106</v>
      </c>
      <c r="I53" s="295">
        <v>1</v>
      </c>
      <c r="J53" s="160">
        <f t="shared" si="19"/>
        <v>0</v>
      </c>
      <c r="K53" s="161">
        <f t="shared" si="20"/>
        <v>5.0000000000000001E-4</v>
      </c>
      <c r="L53" s="162"/>
      <c r="M53" s="163">
        <v>1312.2</v>
      </c>
      <c r="N53" s="164">
        <f t="shared" si="10"/>
        <v>0</v>
      </c>
      <c r="O53" s="164">
        <f t="shared" si="2"/>
        <v>1312.2</v>
      </c>
      <c r="P53" s="165">
        <f t="shared" si="17"/>
        <v>1312.2</v>
      </c>
      <c r="Q53" s="34"/>
      <c r="R53" s="529"/>
      <c r="S53" s="170">
        <f t="shared" si="4"/>
        <v>124999.92</v>
      </c>
      <c r="T53" s="171">
        <f t="shared" si="5"/>
        <v>0</v>
      </c>
      <c r="U53" s="170">
        <f t="shared" si="6"/>
        <v>461157.25000000006</v>
      </c>
      <c r="V53" s="171"/>
      <c r="X53" s="543">
        <f t="shared" si="13"/>
        <v>0</v>
      </c>
      <c r="Y53" s="544">
        <f t="shared" si="14"/>
        <v>0</v>
      </c>
      <c r="AA53" s="792">
        <f t="shared" si="18"/>
        <v>0</v>
      </c>
      <c r="AB53" s="792">
        <f t="shared" si="18"/>
        <v>0</v>
      </c>
      <c r="AC53" s="792">
        <f t="shared" ref="AB53:AF68" si="21">IF(ISBLANK($I53),"",AC122+AC191+AC260+AC329+AC398+AC467+AC536)</f>
        <v>0</v>
      </c>
      <c r="AD53" s="792">
        <f t="shared" si="21"/>
        <v>0</v>
      </c>
      <c r="AE53" s="792">
        <f t="shared" si="21"/>
        <v>0</v>
      </c>
      <c r="AF53" s="792">
        <f t="shared" si="21"/>
        <v>0</v>
      </c>
    </row>
    <row r="54" spans="1:32" ht="12.75" customHeight="1">
      <c r="A54" s="33"/>
      <c r="B54" s="172"/>
      <c r="C54" s="263"/>
      <c r="D54" s="1" t="s">
        <v>212</v>
      </c>
      <c r="E54" s="159" t="s">
        <v>131</v>
      </c>
      <c r="F54" s="159"/>
      <c r="G54" s="159"/>
      <c r="H54" s="296" t="s">
        <v>10</v>
      </c>
      <c r="I54" s="295">
        <v>1275</v>
      </c>
      <c r="J54" s="160">
        <f t="shared" si="19"/>
        <v>0.42274509803921567</v>
      </c>
      <c r="K54" s="161">
        <f t="shared" si="20"/>
        <v>3.5499999999999997E-2</v>
      </c>
      <c r="L54" s="162">
        <f t="shared" si="16"/>
        <v>1.4999999999999999E-2</v>
      </c>
      <c r="M54" s="163">
        <v>80.02</v>
      </c>
      <c r="N54" s="164">
        <f t="shared" si="10"/>
        <v>43130.78</v>
      </c>
      <c r="O54" s="164">
        <f t="shared" si="2"/>
        <v>102025.5</v>
      </c>
      <c r="P54" s="165">
        <f t="shared" si="17"/>
        <v>58894.720000000001</v>
      </c>
      <c r="Q54" s="34"/>
      <c r="R54" s="529"/>
      <c r="S54" s="170">
        <f t="shared" si="4"/>
        <v>124999.92</v>
      </c>
      <c r="T54" s="171">
        <f t="shared" si="5"/>
        <v>0</v>
      </c>
      <c r="U54" s="170">
        <f t="shared" si="6"/>
        <v>459845.05000000005</v>
      </c>
      <c r="V54" s="171">
        <f t="shared" si="12"/>
        <v>0</v>
      </c>
      <c r="X54" s="543">
        <f t="shared" si="13"/>
        <v>539</v>
      </c>
      <c r="Y54" s="544">
        <f t="shared" si="14"/>
        <v>0.42274509803921567</v>
      </c>
      <c r="AA54" s="792">
        <f t="shared" si="18"/>
        <v>539</v>
      </c>
      <c r="AB54" s="792">
        <f t="shared" si="21"/>
        <v>0</v>
      </c>
      <c r="AC54" s="792">
        <f t="shared" si="21"/>
        <v>0</v>
      </c>
      <c r="AD54" s="792">
        <f t="shared" si="21"/>
        <v>0</v>
      </c>
      <c r="AE54" s="792">
        <f t="shared" si="21"/>
        <v>0</v>
      </c>
      <c r="AF54" s="792">
        <f t="shared" si="21"/>
        <v>0</v>
      </c>
    </row>
    <row r="55" spans="1:32" ht="12.75" customHeight="1">
      <c r="A55" s="33"/>
      <c r="B55" s="172"/>
      <c r="C55" s="263"/>
      <c r="D55" s="1" t="s">
        <v>213</v>
      </c>
      <c r="E55" s="159" t="s">
        <v>132</v>
      </c>
      <c r="F55" s="159"/>
      <c r="G55" s="159"/>
      <c r="H55" s="296" t="s">
        <v>10</v>
      </c>
      <c r="I55" s="295">
        <v>445</v>
      </c>
      <c r="J55" s="160">
        <f t="shared" si="19"/>
        <v>0.63595505617977532</v>
      </c>
      <c r="K55" s="161">
        <f t="shared" si="20"/>
        <v>2.1499999999999998E-2</v>
      </c>
      <c r="L55" s="162">
        <f t="shared" si="16"/>
        <v>1.37E-2</v>
      </c>
      <c r="M55" s="163">
        <v>138.6</v>
      </c>
      <c r="N55" s="164">
        <f t="shared" si="10"/>
        <v>39223.800000000003</v>
      </c>
      <c r="O55" s="164">
        <f t="shared" si="2"/>
        <v>61677</v>
      </c>
      <c r="P55" s="165">
        <f t="shared" si="17"/>
        <v>22453.199999999997</v>
      </c>
      <c r="Q55" s="34"/>
      <c r="R55" s="529"/>
      <c r="S55" s="170">
        <f t="shared" si="4"/>
        <v>81869.14</v>
      </c>
      <c r="T55" s="171">
        <f t="shared" si="5"/>
        <v>0</v>
      </c>
      <c r="U55" s="170">
        <f t="shared" si="6"/>
        <v>357819.55000000005</v>
      </c>
      <c r="V55" s="171">
        <f>IF(ISBLANK(I55),U57,0)</f>
        <v>0</v>
      </c>
      <c r="X55" s="543">
        <f t="shared" si="13"/>
        <v>283</v>
      </c>
      <c r="Y55" s="544">
        <f t="shared" si="14"/>
        <v>0.63595505617977532</v>
      </c>
      <c r="AA55" s="792">
        <f t="shared" si="18"/>
        <v>283</v>
      </c>
      <c r="AB55" s="792">
        <f t="shared" si="21"/>
        <v>0</v>
      </c>
      <c r="AC55" s="792">
        <f t="shared" si="21"/>
        <v>0</v>
      </c>
      <c r="AD55" s="792">
        <f t="shared" si="21"/>
        <v>0</v>
      </c>
      <c r="AE55" s="792">
        <f t="shared" si="21"/>
        <v>0</v>
      </c>
      <c r="AF55" s="792">
        <f t="shared" si="21"/>
        <v>0</v>
      </c>
    </row>
    <row r="56" spans="1:32" ht="12.75" customHeight="1">
      <c r="A56" s="33"/>
      <c r="B56" s="172"/>
      <c r="C56" s="263"/>
      <c r="D56" s="1" t="s">
        <v>214</v>
      </c>
      <c r="E56" s="159" t="s">
        <v>235</v>
      </c>
      <c r="F56" s="159"/>
      <c r="G56" s="159"/>
      <c r="H56" s="296" t="s">
        <v>10</v>
      </c>
      <c r="I56" s="295">
        <v>25</v>
      </c>
      <c r="J56" s="160">
        <f t="shared" si="19"/>
        <v>0</v>
      </c>
      <c r="K56" s="161">
        <f t="shared" si="20"/>
        <v>2.3999999999999998E-3</v>
      </c>
      <c r="L56" s="162"/>
      <c r="M56" s="163">
        <v>279.23</v>
      </c>
      <c r="N56" s="164">
        <f t="shared" si="10"/>
        <v>0</v>
      </c>
      <c r="O56" s="164">
        <f t="shared" si="2"/>
        <v>6980.75</v>
      </c>
      <c r="P56" s="165">
        <f t="shared" si="17"/>
        <v>6980.75</v>
      </c>
      <c r="Q56" s="34"/>
      <c r="R56" s="529"/>
      <c r="S56" s="170">
        <f t="shared" si="4"/>
        <v>42645.34</v>
      </c>
      <c r="T56" s="171">
        <f t="shared" si="5"/>
        <v>0</v>
      </c>
      <c r="U56" s="170">
        <f t="shared" si="6"/>
        <v>296142.55000000005</v>
      </c>
      <c r="V56" s="171"/>
      <c r="X56" s="543">
        <f t="shared" si="13"/>
        <v>0</v>
      </c>
      <c r="Y56" s="544">
        <f t="shared" si="14"/>
        <v>0</v>
      </c>
      <c r="AA56" s="792">
        <f t="shared" si="18"/>
        <v>0</v>
      </c>
      <c r="AB56" s="792">
        <f t="shared" si="21"/>
        <v>0</v>
      </c>
      <c r="AC56" s="792">
        <f t="shared" si="21"/>
        <v>0</v>
      </c>
      <c r="AD56" s="792">
        <f t="shared" si="21"/>
        <v>0</v>
      </c>
      <c r="AE56" s="792">
        <f t="shared" si="21"/>
        <v>0</v>
      </c>
      <c r="AF56" s="792">
        <f t="shared" si="21"/>
        <v>0</v>
      </c>
    </row>
    <row r="57" spans="1:32" ht="12.75" customHeight="1">
      <c r="A57" s="33"/>
      <c r="B57" s="172"/>
      <c r="C57" s="263"/>
      <c r="D57" s="1" t="s">
        <v>215</v>
      </c>
      <c r="E57" s="159" t="s">
        <v>133</v>
      </c>
      <c r="F57" s="159"/>
      <c r="G57" s="159"/>
      <c r="H57" s="296" t="s">
        <v>10</v>
      </c>
      <c r="I57" s="295">
        <v>335</v>
      </c>
      <c r="J57" s="160">
        <f t="shared" si="19"/>
        <v>0.44179104477611941</v>
      </c>
      <c r="K57" s="161">
        <f t="shared" si="20"/>
        <v>1.49E-2</v>
      </c>
      <c r="L57" s="162">
        <f t="shared" si="16"/>
        <v>6.6E-3</v>
      </c>
      <c r="M57" s="163">
        <v>128.24</v>
      </c>
      <c r="N57" s="164">
        <f t="shared" si="10"/>
        <v>18979.52</v>
      </c>
      <c r="O57" s="164">
        <f t="shared" si="2"/>
        <v>42960.4</v>
      </c>
      <c r="P57" s="165">
        <f t="shared" si="17"/>
        <v>23980.880000000001</v>
      </c>
      <c r="Q57" s="34"/>
      <c r="R57" s="529"/>
      <c r="S57" s="170">
        <f t="shared" si="4"/>
        <v>42645.34</v>
      </c>
      <c r="T57" s="171">
        <f t="shared" si="5"/>
        <v>0</v>
      </c>
      <c r="U57" s="170">
        <f t="shared" si="6"/>
        <v>289161.80000000005</v>
      </c>
      <c r="V57" s="171">
        <f t="shared" si="12"/>
        <v>0</v>
      </c>
      <c r="X57" s="543">
        <f t="shared" si="13"/>
        <v>148</v>
      </c>
      <c r="Y57" s="544">
        <f t="shared" si="14"/>
        <v>0.44179104477611941</v>
      </c>
      <c r="AA57" s="792">
        <f t="shared" si="18"/>
        <v>148</v>
      </c>
      <c r="AB57" s="792">
        <f t="shared" si="21"/>
        <v>0</v>
      </c>
      <c r="AC57" s="792">
        <f t="shared" si="21"/>
        <v>0</v>
      </c>
      <c r="AD57" s="792">
        <f t="shared" si="21"/>
        <v>0</v>
      </c>
      <c r="AE57" s="792">
        <f t="shared" si="21"/>
        <v>0</v>
      </c>
      <c r="AF57" s="792">
        <f t="shared" si="21"/>
        <v>0</v>
      </c>
    </row>
    <row r="58" spans="1:32" ht="12.75" customHeight="1">
      <c r="A58" s="33"/>
      <c r="B58" s="172"/>
      <c r="C58" s="263"/>
      <c r="D58" s="1" t="s">
        <v>216</v>
      </c>
      <c r="E58" s="159" t="s">
        <v>134</v>
      </c>
      <c r="F58" s="159"/>
      <c r="G58" s="159"/>
      <c r="H58" s="296" t="s">
        <v>10</v>
      </c>
      <c r="I58" s="295">
        <v>36</v>
      </c>
      <c r="J58" s="160">
        <f t="shared" si="19"/>
        <v>0.83333333333333337</v>
      </c>
      <c r="K58" s="161">
        <f t="shared" si="20"/>
        <v>3.3999999999999998E-3</v>
      </c>
      <c r="L58" s="162">
        <f t="shared" si="16"/>
        <v>2.8E-3</v>
      </c>
      <c r="M58" s="163">
        <v>270.98</v>
      </c>
      <c r="N58" s="164">
        <f t="shared" si="10"/>
        <v>8129.4</v>
      </c>
      <c r="O58" s="164">
        <f t="shared" si="2"/>
        <v>9755.2800000000007</v>
      </c>
      <c r="P58" s="165">
        <f t="shared" si="17"/>
        <v>1625.880000000001</v>
      </c>
      <c r="Q58" s="34"/>
      <c r="R58" s="529"/>
      <c r="S58" s="170">
        <f t="shared" si="4"/>
        <v>23665.82</v>
      </c>
      <c r="T58" s="171">
        <f t="shared" si="5"/>
        <v>0</v>
      </c>
      <c r="U58" s="170">
        <f t="shared" si="6"/>
        <v>246201.40000000002</v>
      </c>
      <c r="V58" s="171">
        <f t="shared" si="12"/>
        <v>0</v>
      </c>
      <c r="X58" s="543">
        <f t="shared" si="13"/>
        <v>30</v>
      </c>
      <c r="Y58" s="544">
        <f t="shared" si="14"/>
        <v>0.83333333333333337</v>
      </c>
      <c r="AA58" s="792">
        <f t="shared" si="18"/>
        <v>30</v>
      </c>
      <c r="AB58" s="792">
        <f t="shared" si="21"/>
        <v>0</v>
      </c>
      <c r="AC58" s="792">
        <f t="shared" si="21"/>
        <v>0</v>
      </c>
      <c r="AD58" s="792">
        <f t="shared" si="21"/>
        <v>0</v>
      </c>
      <c r="AE58" s="792">
        <f t="shared" si="21"/>
        <v>0</v>
      </c>
      <c r="AF58" s="792">
        <f t="shared" si="21"/>
        <v>0</v>
      </c>
    </row>
    <row r="59" spans="1:32" ht="12.75" customHeight="1">
      <c r="A59" s="33"/>
      <c r="B59" s="172"/>
      <c r="C59" s="263"/>
      <c r="D59" s="1" t="s">
        <v>217</v>
      </c>
      <c r="E59" s="159" t="s">
        <v>135</v>
      </c>
      <c r="F59" s="159"/>
      <c r="G59" s="159"/>
      <c r="H59" s="296" t="s">
        <v>106</v>
      </c>
      <c r="I59" s="295">
        <v>78</v>
      </c>
      <c r="J59" s="160">
        <f t="shared" si="19"/>
        <v>0</v>
      </c>
      <c r="K59" s="161">
        <f t="shared" si="20"/>
        <v>3.1600000000000003E-2</v>
      </c>
      <c r="L59" s="162">
        <f t="shared" si="16"/>
        <v>0</v>
      </c>
      <c r="M59" s="163">
        <v>1164.23</v>
      </c>
      <c r="N59" s="164">
        <f t="shared" si="10"/>
        <v>0</v>
      </c>
      <c r="O59" s="164">
        <f t="shared" si="2"/>
        <v>90809.94</v>
      </c>
      <c r="P59" s="165">
        <f t="shared" si="17"/>
        <v>90809.94</v>
      </c>
      <c r="Q59" s="34"/>
      <c r="R59" s="529"/>
      <c r="S59" s="170">
        <f t="shared" si="4"/>
        <v>15536.42</v>
      </c>
      <c r="T59" s="171">
        <f t="shared" si="5"/>
        <v>0</v>
      </c>
      <c r="U59" s="170">
        <f t="shared" si="6"/>
        <v>236446.12000000002</v>
      </c>
      <c r="V59" s="171">
        <f t="shared" si="12"/>
        <v>0</v>
      </c>
      <c r="X59" s="543">
        <f t="shared" si="13"/>
        <v>0</v>
      </c>
      <c r="Y59" s="544">
        <f t="shared" si="14"/>
        <v>0</v>
      </c>
      <c r="AA59" s="792">
        <f t="shared" si="18"/>
        <v>0</v>
      </c>
      <c r="AB59" s="792">
        <f t="shared" si="21"/>
        <v>0</v>
      </c>
      <c r="AC59" s="792">
        <f t="shared" si="21"/>
        <v>0</v>
      </c>
      <c r="AD59" s="792">
        <f t="shared" si="21"/>
        <v>0</v>
      </c>
      <c r="AE59" s="792">
        <f t="shared" si="21"/>
        <v>0</v>
      </c>
      <c r="AF59" s="792">
        <f t="shared" si="21"/>
        <v>0</v>
      </c>
    </row>
    <row r="60" spans="1:32" ht="12.75" customHeight="1">
      <c r="A60" s="33"/>
      <c r="B60" s="172"/>
      <c r="C60" s="263"/>
      <c r="D60" s="1" t="s">
        <v>218</v>
      </c>
      <c r="E60" s="159" t="s">
        <v>159</v>
      </c>
      <c r="F60" s="159"/>
      <c r="G60" s="159"/>
      <c r="H60" s="296" t="s">
        <v>106</v>
      </c>
      <c r="I60" s="295">
        <v>12</v>
      </c>
      <c r="J60" s="160">
        <f t="shared" si="19"/>
        <v>0</v>
      </c>
      <c r="K60" s="161">
        <f t="shared" si="20"/>
        <v>9.4000000000000004E-3</v>
      </c>
      <c r="L60" s="162">
        <f t="shared" si="16"/>
        <v>0</v>
      </c>
      <c r="M60" s="163">
        <v>2248.0300000000002</v>
      </c>
      <c r="N60" s="164">
        <f t="shared" si="10"/>
        <v>0</v>
      </c>
      <c r="O60" s="164">
        <f t="shared" si="2"/>
        <v>26976.36</v>
      </c>
      <c r="P60" s="165">
        <f t="shared" si="17"/>
        <v>26976.36</v>
      </c>
      <c r="Q60" s="34"/>
      <c r="R60" s="529"/>
      <c r="S60" s="170">
        <f t="shared" si="4"/>
        <v>15536.42</v>
      </c>
      <c r="T60" s="171">
        <f t="shared" si="5"/>
        <v>0</v>
      </c>
      <c r="U60" s="170">
        <f t="shared" si="6"/>
        <v>145636.18000000002</v>
      </c>
      <c r="V60" s="171">
        <f t="shared" si="12"/>
        <v>0</v>
      </c>
      <c r="X60" s="543">
        <f t="shared" si="13"/>
        <v>0</v>
      </c>
      <c r="Y60" s="544">
        <f t="shared" si="14"/>
        <v>0</v>
      </c>
      <c r="AA60" s="792">
        <f t="shared" si="18"/>
        <v>0</v>
      </c>
      <c r="AB60" s="792">
        <f t="shared" si="21"/>
        <v>0</v>
      </c>
      <c r="AC60" s="792">
        <f t="shared" si="21"/>
        <v>0</v>
      </c>
      <c r="AD60" s="792">
        <f t="shared" si="21"/>
        <v>0</v>
      </c>
      <c r="AE60" s="792">
        <f t="shared" si="21"/>
        <v>0</v>
      </c>
      <c r="AF60" s="792">
        <f t="shared" si="21"/>
        <v>0</v>
      </c>
    </row>
    <row r="61" spans="1:32" ht="12.75" customHeight="1">
      <c r="A61" s="33"/>
      <c r="B61" s="172"/>
      <c r="C61" s="263"/>
      <c r="D61" s="1" t="s">
        <v>219</v>
      </c>
      <c r="E61" s="159" t="s">
        <v>136</v>
      </c>
      <c r="F61" s="159"/>
      <c r="G61" s="159"/>
      <c r="H61" s="296" t="s">
        <v>106</v>
      </c>
      <c r="I61" s="295">
        <v>26</v>
      </c>
      <c r="J61" s="160">
        <f t="shared" si="19"/>
        <v>0</v>
      </c>
      <c r="K61" s="161">
        <f t="shared" si="20"/>
        <v>4.1000000000000003E-3</v>
      </c>
      <c r="L61" s="162">
        <f t="shared" si="16"/>
        <v>0</v>
      </c>
      <c r="M61" s="163">
        <v>450.49</v>
      </c>
      <c r="N61" s="164">
        <f t="shared" si="10"/>
        <v>0</v>
      </c>
      <c r="O61" s="164">
        <f t="shared" si="2"/>
        <v>11712.74</v>
      </c>
      <c r="P61" s="165">
        <f t="shared" si="17"/>
        <v>11712.74</v>
      </c>
      <c r="Q61" s="34"/>
      <c r="R61" s="529"/>
      <c r="S61" s="170">
        <f t="shared" si="4"/>
        <v>15536.42</v>
      </c>
      <c r="T61" s="171">
        <f t="shared" si="5"/>
        <v>0</v>
      </c>
      <c r="U61" s="170">
        <f t="shared" si="6"/>
        <v>118659.82000000002</v>
      </c>
      <c r="V61" s="171">
        <f t="shared" si="12"/>
        <v>0</v>
      </c>
      <c r="X61" s="543">
        <f t="shared" si="13"/>
        <v>0</v>
      </c>
      <c r="Y61" s="544">
        <f t="shared" si="14"/>
        <v>0</v>
      </c>
      <c r="AA61" s="792">
        <f t="shared" si="18"/>
        <v>0</v>
      </c>
      <c r="AB61" s="792">
        <f t="shared" si="21"/>
        <v>0</v>
      </c>
      <c r="AC61" s="792">
        <f t="shared" si="21"/>
        <v>0</v>
      </c>
      <c r="AD61" s="792">
        <f t="shared" si="21"/>
        <v>0</v>
      </c>
      <c r="AE61" s="792">
        <f t="shared" si="21"/>
        <v>0</v>
      </c>
      <c r="AF61" s="792">
        <f t="shared" si="21"/>
        <v>0</v>
      </c>
    </row>
    <row r="62" spans="1:32" ht="12.75" customHeight="1">
      <c r="A62" s="33"/>
      <c r="B62" s="172"/>
      <c r="C62" s="263"/>
      <c r="D62" s="1" t="s">
        <v>220</v>
      </c>
      <c r="E62" s="159" t="s">
        <v>137</v>
      </c>
      <c r="F62" s="159"/>
      <c r="G62" s="159"/>
      <c r="H62" s="296" t="s">
        <v>106</v>
      </c>
      <c r="I62" s="295">
        <v>5</v>
      </c>
      <c r="J62" s="160">
        <f t="shared" si="19"/>
        <v>0</v>
      </c>
      <c r="K62" s="161">
        <f t="shared" si="20"/>
        <v>1.1999999999999999E-3</v>
      </c>
      <c r="L62" s="162">
        <f t="shared" si="16"/>
        <v>0</v>
      </c>
      <c r="M62" s="163">
        <v>689.47</v>
      </c>
      <c r="N62" s="164">
        <f t="shared" si="10"/>
        <v>0</v>
      </c>
      <c r="O62" s="164">
        <f t="shared" si="2"/>
        <v>3447.35</v>
      </c>
      <c r="P62" s="165">
        <f t="shared" si="17"/>
        <v>3447.35</v>
      </c>
      <c r="Q62" s="34"/>
      <c r="R62" s="530"/>
      <c r="S62" s="170">
        <f t="shared" si="4"/>
        <v>15536.42</v>
      </c>
      <c r="T62" s="171">
        <f t="shared" si="5"/>
        <v>0</v>
      </c>
      <c r="U62" s="170">
        <f t="shared" si="6"/>
        <v>106947.08000000002</v>
      </c>
      <c r="V62" s="171">
        <f t="shared" si="12"/>
        <v>0</v>
      </c>
      <c r="X62" s="543">
        <f t="shared" si="13"/>
        <v>0</v>
      </c>
      <c r="Y62" s="544">
        <f t="shared" si="14"/>
        <v>0</v>
      </c>
      <c r="AA62" s="792">
        <f t="shared" si="18"/>
        <v>0</v>
      </c>
      <c r="AB62" s="792">
        <f t="shared" si="21"/>
        <v>0</v>
      </c>
      <c r="AC62" s="792">
        <f t="shared" si="21"/>
        <v>0</v>
      </c>
      <c r="AD62" s="792">
        <f t="shared" si="21"/>
        <v>0</v>
      </c>
      <c r="AE62" s="792">
        <f t="shared" si="21"/>
        <v>0</v>
      </c>
      <c r="AF62" s="792">
        <f t="shared" si="21"/>
        <v>0</v>
      </c>
    </row>
    <row r="63" spans="1:32" ht="12.75" customHeight="1">
      <c r="A63" s="33"/>
      <c r="B63" s="172"/>
      <c r="C63" s="263"/>
      <c r="D63" s="1" t="s">
        <v>221</v>
      </c>
      <c r="E63" s="159" t="s">
        <v>138</v>
      </c>
      <c r="F63" s="159"/>
      <c r="G63" s="159"/>
      <c r="H63" s="296" t="s">
        <v>106</v>
      </c>
      <c r="I63" s="295">
        <v>24</v>
      </c>
      <c r="J63" s="160">
        <f t="shared" si="19"/>
        <v>0</v>
      </c>
      <c r="K63" s="161">
        <f t="shared" si="20"/>
        <v>1.2200000000000001E-2</v>
      </c>
      <c r="L63" s="162">
        <f t="shared" si="16"/>
        <v>0</v>
      </c>
      <c r="M63" s="163">
        <v>1459.04</v>
      </c>
      <c r="N63" s="164">
        <f t="shared" si="10"/>
        <v>0</v>
      </c>
      <c r="O63" s="164">
        <f t="shared" si="2"/>
        <v>35016.959999999999</v>
      </c>
      <c r="P63" s="165">
        <f t="shared" si="17"/>
        <v>35016.959999999999</v>
      </c>
      <c r="Q63" s="34"/>
      <c r="R63" s="529"/>
      <c r="S63" s="170">
        <f t="shared" si="4"/>
        <v>15536.42</v>
      </c>
      <c r="T63" s="171">
        <f t="shared" si="5"/>
        <v>0</v>
      </c>
      <c r="U63" s="170">
        <f t="shared" si="6"/>
        <v>103499.73000000001</v>
      </c>
      <c r="V63" s="171">
        <f t="shared" si="12"/>
        <v>0</v>
      </c>
      <c r="X63" s="543">
        <f t="shared" si="13"/>
        <v>0</v>
      </c>
      <c r="Y63" s="544">
        <f t="shared" si="14"/>
        <v>0</v>
      </c>
      <c r="AA63" s="792">
        <f t="shared" si="18"/>
        <v>0</v>
      </c>
      <c r="AB63" s="792">
        <f t="shared" si="21"/>
        <v>0</v>
      </c>
      <c r="AC63" s="792">
        <f t="shared" si="21"/>
        <v>0</v>
      </c>
      <c r="AD63" s="792">
        <f t="shared" si="21"/>
        <v>0</v>
      </c>
      <c r="AE63" s="792">
        <f t="shared" si="21"/>
        <v>0</v>
      </c>
      <c r="AF63" s="792">
        <f t="shared" si="21"/>
        <v>0</v>
      </c>
    </row>
    <row r="64" spans="1:32" ht="12.75" customHeight="1">
      <c r="A64" s="33"/>
      <c r="B64" s="172"/>
      <c r="C64" s="263"/>
      <c r="D64" s="1" t="s">
        <v>222</v>
      </c>
      <c r="E64" s="159" t="s">
        <v>139</v>
      </c>
      <c r="F64" s="159"/>
      <c r="G64" s="159"/>
      <c r="H64" s="296" t="s">
        <v>106</v>
      </c>
      <c r="I64" s="295">
        <v>6</v>
      </c>
      <c r="J64" s="160">
        <f t="shared" si="19"/>
        <v>0</v>
      </c>
      <c r="K64" s="161">
        <f t="shared" si="20"/>
        <v>3.2000000000000002E-3</v>
      </c>
      <c r="L64" s="162">
        <f t="shared" si="16"/>
        <v>0</v>
      </c>
      <c r="M64" s="163">
        <v>1554.88</v>
      </c>
      <c r="N64" s="164">
        <f t="shared" si="10"/>
        <v>0</v>
      </c>
      <c r="O64" s="164">
        <f t="shared" si="2"/>
        <v>9329.2800000000007</v>
      </c>
      <c r="P64" s="165">
        <f t="shared" si="17"/>
        <v>9329.2800000000007</v>
      </c>
      <c r="Q64" s="34"/>
      <c r="R64" s="529"/>
      <c r="S64" s="170">
        <f t="shared" si="4"/>
        <v>15536.42</v>
      </c>
      <c r="T64" s="171">
        <f t="shared" si="5"/>
        <v>0</v>
      </c>
      <c r="U64" s="170">
        <f t="shared" si="6"/>
        <v>68482.77</v>
      </c>
      <c r="V64" s="171">
        <f>IF(ISBLANK(I64),U66,0)</f>
        <v>0</v>
      </c>
      <c r="X64" s="543">
        <f t="shared" si="13"/>
        <v>0</v>
      </c>
      <c r="Y64" s="544">
        <f t="shared" si="14"/>
        <v>0</v>
      </c>
      <c r="AA64" s="792">
        <f t="shared" si="18"/>
        <v>0</v>
      </c>
      <c r="AB64" s="792">
        <f t="shared" si="21"/>
        <v>0</v>
      </c>
      <c r="AC64" s="792">
        <f t="shared" si="21"/>
        <v>0</v>
      </c>
      <c r="AD64" s="792">
        <f t="shared" si="21"/>
        <v>0</v>
      </c>
      <c r="AE64" s="792">
        <f t="shared" si="21"/>
        <v>0</v>
      </c>
      <c r="AF64" s="792">
        <f t="shared" si="21"/>
        <v>0</v>
      </c>
    </row>
    <row r="65" spans="1:32" ht="12.75" customHeight="1">
      <c r="A65" s="33"/>
      <c r="B65" s="172"/>
      <c r="C65" s="263"/>
      <c r="D65" s="1" t="s">
        <v>223</v>
      </c>
      <c r="E65" s="159" t="s">
        <v>236</v>
      </c>
      <c r="F65" s="159"/>
      <c r="G65" s="159"/>
      <c r="H65" s="296" t="s">
        <v>106</v>
      </c>
      <c r="I65" s="295">
        <v>1</v>
      </c>
      <c r="J65" s="160">
        <f t="shared" si="19"/>
        <v>0</v>
      </c>
      <c r="K65" s="161">
        <f t="shared" si="20"/>
        <v>5.9999999999999995E-4</v>
      </c>
      <c r="L65" s="162"/>
      <c r="M65" s="163">
        <v>1695.92</v>
      </c>
      <c r="N65" s="164">
        <f t="shared" si="10"/>
        <v>0</v>
      </c>
      <c r="O65" s="164">
        <f t="shared" si="2"/>
        <v>1695.92</v>
      </c>
      <c r="P65" s="165">
        <f t="shared" si="17"/>
        <v>1695.92</v>
      </c>
      <c r="Q65" s="34"/>
      <c r="R65" s="529"/>
      <c r="S65" s="170">
        <f t="shared" si="4"/>
        <v>15536.42</v>
      </c>
      <c r="T65" s="171">
        <f t="shared" si="5"/>
        <v>0</v>
      </c>
      <c r="U65" s="170">
        <f t="shared" si="6"/>
        <v>59153.49</v>
      </c>
      <c r="V65" s="171"/>
      <c r="X65" s="543">
        <f t="shared" si="13"/>
        <v>0</v>
      </c>
      <c r="Y65" s="544">
        <f t="shared" si="14"/>
        <v>0</v>
      </c>
      <c r="AA65" s="792">
        <f t="shared" si="18"/>
        <v>0</v>
      </c>
      <c r="AB65" s="792">
        <f t="shared" si="21"/>
        <v>0</v>
      </c>
      <c r="AC65" s="792">
        <f t="shared" si="21"/>
        <v>0</v>
      </c>
      <c r="AD65" s="792">
        <f t="shared" si="21"/>
        <v>0</v>
      </c>
      <c r="AE65" s="792">
        <f t="shared" si="21"/>
        <v>0</v>
      </c>
      <c r="AF65" s="792">
        <f t="shared" si="21"/>
        <v>0</v>
      </c>
    </row>
    <row r="66" spans="1:32" ht="12.75" customHeight="1">
      <c r="A66" s="33"/>
      <c r="B66" s="172" t="s">
        <v>13</v>
      </c>
      <c r="C66" s="166"/>
      <c r="D66" s="1" t="s">
        <v>224</v>
      </c>
      <c r="E66" s="159" t="s">
        <v>160</v>
      </c>
      <c r="F66" s="159"/>
      <c r="G66" s="159"/>
      <c r="H66" s="296" t="s">
        <v>106</v>
      </c>
      <c r="I66" s="295">
        <v>1</v>
      </c>
      <c r="J66" s="160">
        <f t="shared" si="19"/>
        <v>0</v>
      </c>
      <c r="K66" s="161">
        <f t="shared" si="20"/>
        <v>2.9999999999999997E-4</v>
      </c>
      <c r="L66" s="162">
        <f t="shared" si="16"/>
        <v>0</v>
      </c>
      <c r="M66" s="163">
        <v>1005.58</v>
      </c>
      <c r="N66" s="164">
        <f t="shared" si="10"/>
        <v>0</v>
      </c>
      <c r="O66" s="164">
        <f t="shared" si="2"/>
        <v>1005.58</v>
      </c>
      <c r="P66" s="165">
        <f t="shared" si="17"/>
        <v>1005.58</v>
      </c>
      <c r="Q66" s="34"/>
      <c r="R66" s="529"/>
      <c r="S66" s="170">
        <f t="shared" si="4"/>
        <v>15536.42</v>
      </c>
      <c r="T66" s="171">
        <f t="shared" si="5"/>
        <v>0</v>
      </c>
      <c r="U66" s="170">
        <f t="shared" si="6"/>
        <v>57457.57</v>
      </c>
      <c r="V66" s="171">
        <f t="shared" si="12"/>
        <v>0</v>
      </c>
      <c r="X66" s="543">
        <f t="shared" si="13"/>
        <v>0</v>
      </c>
      <c r="Y66" s="544">
        <f t="shared" si="14"/>
        <v>0</v>
      </c>
      <c r="AA66" s="792">
        <f t="shared" si="18"/>
        <v>0</v>
      </c>
      <c r="AB66" s="792">
        <f t="shared" si="21"/>
        <v>0</v>
      </c>
      <c r="AC66" s="792">
        <f t="shared" si="21"/>
        <v>0</v>
      </c>
      <c r="AD66" s="792">
        <f t="shared" si="21"/>
        <v>0</v>
      </c>
      <c r="AE66" s="792">
        <f t="shared" si="21"/>
        <v>0</v>
      </c>
      <c r="AF66" s="792">
        <f t="shared" si="21"/>
        <v>0</v>
      </c>
    </row>
    <row r="67" spans="1:32" ht="12.75" customHeight="1">
      <c r="A67" s="33"/>
      <c r="B67" s="172" t="s">
        <v>13</v>
      </c>
      <c r="C67" s="166"/>
      <c r="D67" s="1" t="s">
        <v>225</v>
      </c>
      <c r="E67" s="159" t="s">
        <v>140</v>
      </c>
      <c r="F67" s="159"/>
      <c r="G67" s="159"/>
      <c r="H67" s="296" t="s">
        <v>106</v>
      </c>
      <c r="I67" s="295">
        <v>3</v>
      </c>
      <c r="J67" s="160">
        <f t="shared" si="19"/>
        <v>0</v>
      </c>
      <c r="K67" s="161">
        <f t="shared" si="20"/>
        <v>1.2999999999999999E-3</v>
      </c>
      <c r="L67" s="162">
        <f t="shared" si="16"/>
        <v>0</v>
      </c>
      <c r="M67" s="163">
        <v>1222.19</v>
      </c>
      <c r="N67" s="164">
        <f t="shared" si="10"/>
        <v>0</v>
      </c>
      <c r="O67" s="164">
        <f t="shared" si="2"/>
        <v>3666.57</v>
      </c>
      <c r="P67" s="165">
        <f t="shared" si="17"/>
        <v>3666.57</v>
      </c>
      <c r="Q67" s="34"/>
      <c r="R67" s="529"/>
      <c r="S67" s="170">
        <f t="shared" si="4"/>
        <v>15536.42</v>
      </c>
      <c r="T67" s="171">
        <f t="shared" si="5"/>
        <v>0</v>
      </c>
      <c r="U67" s="170">
        <f t="shared" si="6"/>
        <v>56451.99</v>
      </c>
      <c r="V67" s="171">
        <f>IF(ISBLANK(I67),U69,0)</f>
        <v>0</v>
      </c>
      <c r="X67" s="543">
        <f t="shared" si="13"/>
        <v>0</v>
      </c>
      <c r="Y67" s="544">
        <f t="shared" si="14"/>
        <v>0</v>
      </c>
      <c r="AA67" s="792">
        <f t="shared" si="18"/>
        <v>0</v>
      </c>
      <c r="AB67" s="792">
        <f t="shared" si="21"/>
        <v>0</v>
      </c>
      <c r="AC67" s="792">
        <f t="shared" si="21"/>
        <v>0</v>
      </c>
      <c r="AD67" s="792">
        <f t="shared" si="21"/>
        <v>0</v>
      </c>
      <c r="AE67" s="792">
        <f t="shared" si="21"/>
        <v>0</v>
      </c>
      <c r="AF67" s="792">
        <f t="shared" si="21"/>
        <v>0</v>
      </c>
    </row>
    <row r="68" spans="1:32" ht="12.75" customHeight="1">
      <c r="A68" s="33"/>
      <c r="B68" s="172"/>
      <c r="C68" s="166"/>
      <c r="D68" s="1" t="s">
        <v>238</v>
      </c>
      <c r="E68" s="159" t="s">
        <v>237</v>
      </c>
      <c r="F68" s="159"/>
      <c r="G68" s="159"/>
      <c r="H68" s="296" t="s">
        <v>106</v>
      </c>
      <c r="I68" s="295">
        <v>1</v>
      </c>
      <c r="J68" s="160">
        <f t="shared" si="19"/>
        <v>0</v>
      </c>
      <c r="K68" s="161">
        <f t="shared" si="20"/>
        <v>6.9999999999999999E-4</v>
      </c>
      <c r="L68" s="162"/>
      <c r="M68" s="163">
        <v>1916.97</v>
      </c>
      <c r="N68" s="164">
        <f t="shared" si="10"/>
        <v>0</v>
      </c>
      <c r="O68" s="164">
        <f t="shared" si="2"/>
        <v>1916.97</v>
      </c>
      <c r="P68" s="165">
        <f t="shared" si="17"/>
        <v>1916.97</v>
      </c>
      <c r="Q68" s="34"/>
      <c r="R68" s="529"/>
      <c r="S68" s="170">
        <f t="shared" si="4"/>
        <v>15536.42</v>
      </c>
      <c r="T68" s="171">
        <f t="shared" si="5"/>
        <v>0</v>
      </c>
      <c r="U68" s="170">
        <f t="shared" si="6"/>
        <v>52785.42</v>
      </c>
      <c r="V68" s="171"/>
      <c r="X68" s="543">
        <f t="shared" si="13"/>
        <v>0</v>
      </c>
      <c r="Y68" s="544">
        <f t="shared" si="14"/>
        <v>0</v>
      </c>
      <c r="AA68" s="792">
        <f t="shared" si="18"/>
        <v>0</v>
      </c>
      <c r="AB68" s="792">
        <f t="shared" si="21"/>
        <v>0</v>
      </c>
      <c r="AC68" s="792">
        <f t="shared" si="21"/>
        <v>0</v>
      </c>
      <c r="AD68" s="792">
        <f t="shared" si="21"/>
        <v>0</v>
      </c>
      <c r="AE68" s="792">
        <f t="shared" si="21"/>
        <v>0</v>
      </c>
      <c r="AF68" s="792">
        <f t="shared" si="21"/>
        <v>0</v>
      </c>
    </row>
    <row r="69" spans="1:32" ht="12.75" customHeight="1">
      <c r="A69" s="33"/>
      <c r="B69" s="172" t="s">
        <v>13</v>
      </c>
      <c r="C69" s="166"/>
      <c r="D69" s="1" t="s">
        <v>239</v>
      </c>
      <c r="E69" s="159" t="s">
        <v>161</v>
      </c>
      <c r="F69" s="159"/>
      <c r="G69" s="159"/>
      <c r="H69" s="296" t="s">
        <v>107</v>
      </c>
      <c r="I69" s="295">
        <v>551.29999999999995</v>
      </c>
      <c r="J69" s="160">
        <f t="shared" si="19"/>
        <v>0.30542354434971886</v>
      </c>
      <c r="K69" s="161">
        <f t="shared" si="20"/>
        <v>1.77E-2</v>
      </c>
      <c r="L69" s="162">
        <f t="shared" si="16"/>
        <v>5.4000000000000003E-3</v>
      </c>
      <c r="M69" s="163">
        <v>92.27</v>
      </c>
      <c r="N69" s="164">
        <f t="shared" si="10"/>
        <v>15536.42</v>
      </c>
      <c r="O69" s="164">
        <f t="shared" si="2"/>
        <v>50868.45</v>
      </c>
      <c r="P69" s="165">
        <f t="shared" si="17"/>
        <v>35332.03</v>
      </c>
      <c r="Q69" s="34"/>
      <c r="R69" s="529"/>
      <c r="S69" s="170">
        <f t="shared" si="4"/>
        <v>15536.42</v>
      </c>
      <c r="T69" s="171">
        <f t="shared" si="5"/>
        <v>0</v>
      </c>
      <c r="U69" s="170">
        <f t="shared" si="6"/>
        <v>50868.45</v>
      </c>
      <c r="V69" s="171">
        <f>IF(ISBLANK(I69),#REF!,0)</f>
        <v>0</v>
      </c>
      <c r="X69" s="543">
        <f t="shared" si="13"/>
        <v>168.38</v>
      </c>
      <c r="Y69" s="544">
        <f t="shared" si="14"/>
        <v>0.30542354434971886</v>
      </c>
      <c r="AA69" s="792">
        <f t="shared" si="18"/>
        <v>168.38</v>
      </c>
      <c r="AB69" s="792">
        <f t="shared" ref="AB69:AF78" si="22">IF(ISBLANK($I69),"",AB138+AB207+AB276+AB345+AB414+AB483+AB552)</f>
        <v>0</v>
      </c>
      <c r="AC69" s="792">
        <f t="shared" si="22"/>
        <v>0</v>
      </c>
      <c r="AD69" s="792">
        <f t="shared" si="22"/>
        <v>0</v>
      </c>
      <c r="AE69" s="792">
        <f t="shared" si="22"/>
        <v>0</v>
      </c>
      <c r="AF69" s="792">
        <f t="shared" si="22"/>
        <v>0</v>
      </c>
    </row>
    <row r="70" spans="1:32" ht="12.75" customHeight="1">
      <c r="A70" s="33"/>
      <c r="B70" s="172"/>
      <c r="C70" s="326">
        <v>9</v>
      </c>
      <c r="D70" s="324">
        <v>9</v>
      </c>
      <c r="E70" s="256" t="s">
        <v>162</v>
      </c>
      <c r="F70" s="159"/>
      <c r="G70" s="159"/>
      <c r="H70" s="296" t="s">
        <v>144</v>
      </c>
      <c r="I70" s="295"/>
      <c r="J70" s="160"/>
      <c r="K70" s="161">
        <f t="shared" si="20"/>
        <v>0</v>
      </c>
      <c r="L70" s="162">
        <f t="shared" si="16"/>
        <v>0</v>
      </c>
      <c r="M70" s="163"/>
      <c r="N70" s="164">
        <f t="shared" si="10"/>
        <v>0</v>
      </c>
      <c r="O70" s="164">
        <f t="shared" si="2"/>
        <v>0</v>
      </c>
      <c r="P70" s="165">
        <f t="shared" si="17"/>
        <v>0</v>
      </c>
      <c r="Q70" s="34"/>
      <c r="R70" s="529"/>
      <c r="S70" s="170">
        <f t="shared" si="4"/>
        <v>0</v>
      </c>
      <c r="T70" s="171">
        <f t="shared" si="5"/>
        <v>0</v>
      </c>
      <c r="U70" s="170">
        <f t="shared" si="6"/>
        <v>0</v>
      </c>
      <c r="V70" s="171">
        <f t="shared" si="12"/>
        <v>46506.929999999993</v>
      </c>
      <c r="X70" s="543" t="str">
        <f t="shared" si="13"/>
        <v/>
      </c>
      <c r="Y70" s="544">
        <f t="shared" si="14"/>
        <v>0</v>
      </c>
      <c r="AA70" s="792" t="str">
        <f t="shared" si="18"/>
        <v/>
      </c>
      <c r="AB70" s="792" t="str">
        <f t="shared" si="22"/>
        <v/>
      </c>
      <c r="AC70" s="792" t="str">
        <f t="shared" si="22"/>
        <v/>
      </c>
      <c r="AD70" s="792" t="str">
        <f t="shared" si="22"/>
        <v/>
      </c>
      <c r="AE70" s="792" t="str">
        <f t="shared" si="22"/>
        <v/>
      </c>
      <c r="AF70" s="792" t="str">
        <f t="shared" si="22"/>
        <v/>
      </c>
    </row>
    <row r="71" spans="1:32" ht="12.75" customHeight="1">
      <c r="A71" s="33"/>
      <c r="B71" s="172"/>
      <c r="C71" s="166"/>
      <c r="D71" s="1" t="s">
        <v>226</v>
      </c>
      <c r="E71" s="159" t="s">
        <v>141</v>
      </c>
      <c r="F71" s="159"/>
      <c r="G71" s="159"/>
      <c r="H71" s="296" t="s">
        <v>106</v>
      </c>
      <c r="I71" s="295">
        <v>8</v>
      </c>
      <c r="J71" s="160">
        <f t="shared" si="19"/>
        <v>0</v>
      </c>
      <c r="K71" s="161">
        <f t="shared" si="20"/>
        <v>2.9999999999999997E-4</v>
      </c>
      <c r="L71" s="162">
        <f t="shared" si="16"/>
        <v>0</v>
      </c>
      <c r="M71" s="163">
        <v>115.96</v>
      </c>
      <c r="N71" s="164">
        <f t="shared" si="10"/>
        <v>0</v>
      </c>
      <c r="O71" s="164">
        <f t="shared" si="2"/>
        <v>927.68</v>
      </c>
      <c r="P71" s="165">
        <f t="shared" si="17"/>
        <v>927.68</v>
      </c>
      <c r="Q71" s="34"/>
      <c r="R71" s="529"/>
      <c r="S71" s="170">
        <f t="shared" si="4"/>
        <v>0</v>
      </c>
      <c r="T71" s="171">
        <f t="shared" si="5"/>
        <v>0</v>
      </c>
      <c r="U71" s="170">
        <f t="shared" si="6"/>
        <v>46506.929999999993</v>
      </c>
      <c r="V71" s="171">
        <f>IF(ISBLANK(I71),#REF!,0)</f>
        <v>0</v>
      </c>
      <c r="X71" s="543">
        <f t="shared" si="13"/>
        <v>0</v>
      </c>
      <c r="Y71" s="544">
        <f t="shared" si="14"/>
        <v>0</v>
      </c>
      <c r="AA71" s="792">
        <f t="shared" si="18"/>
        <v>0</v>
      </c>
      <c r="AB71" s="792">
        <f t="shared" si="22"/>
        <v>0</v>
      </c>
      <c r="AC71" s="792">
        <f t="shared" si="22"/>
        <v>0</v>
      </c>
      <c r="AD71" s="792">
        <f t="shared" si="22"/>
        <v>0</v>
      </c>
      <c r="AE71" s="792">
        <f t="shared" si="22"/>
        <v>0</v>
      </c>
      <c r="AF71" s="792">
        <f t="shared" si="22"/>
        <v>0</v>
      </c>
    </row>
    <row r="72" spans="1:32" ht="12.75" customHeight="1">
      <c r="A72" s="33"/>
      <c r="B72" s="172"/>
      <c r="C72" s="166"/>
      <c r="D72" s="1" t="s">
        <v>227</v>
      </c>
      <c r="E72" s="159" t="s">
        <v>142</v>
      </c>
      <c r="F72" s="159"/>
      <c r="G72" s="159"/>
      <c r="H72" s="296" t="s">
        <v>106</v>
      </c>
      <c r="I72" s="295">
        <v>19</v>
      </c>
      <c r="J72" s="160">
        <f t="shared" si="19"/>
        <v>0</v>
      </c>
      <c r="K72" s="161">
        <f t="shared" si="20"/>
        <v>8.0000000000000004E-4</v>
      </c>
      <c r="L72" s="162">
        <f t="shared" si="16"/>
        <v>0</v>
      </c>
      <c r="M72" s="163">
        <v>115.96</v>
      </c>
      <c r="N72" s="164">
        <f t="shared" si="10"/>
        <v>0</v>
      </c>
      <c r="O72" s="164">
        <f t="shared" si="2"/>
        <v>2203.2399999999998</v>
      </c>
      <c r="P72" s="165">
        <f t="shared" si="17"/>
        <v>2203.2399999999998</v>
      </c>
      <c r="Q72" s="34"/>
      <c r="R72" s="529"/>
      <c r="S72" s="170">
        <f t="shared" si="4"/>
        <v>0</v>
      </c>
      <c r="T72" s="171">
        <f t="shared" si="5"/>
        <v>0</v>
      </c>
      <c r="U72" s="170">
        <f t="shared" si="6"/>
        <v>45579.249999999993</v>
      </c>
      <c r="V72" s="171">
        <f t="shared" si="12"/>
        <v>0</v>
      </c>
      <c r="X72" s="543">
        <f t="shared" si="13"/>
        <v>0</v>
      </c>
      <c r="Y72" s="544">
        <f t="shared" si="14"/>
        <v>0</v>
      </c>
      <c r="AA72" s="792">
        <f t="shared" si="18"/>
        <v>0</v>
      </c>
      <c r="AB72" s="792">
        <f t="shared" si="22"/>
        <v>0</v>
      </c>
      <c r="AC72" s="792">
        <f t="shared" si="22"/>
        <v>0</v>
      </c>
      <c r="AD72" s="792">
        <f t="shared" si="22"/>
        <v>0</v>
      </c>
      <c r="AE72" s="792">
        <f t="shared" si="22"/>
        <v>0</v>
      </c>
      <c r="AF72" s="792">
        <f t="shared" si="22"/>
        <v>0</v>
      </c>
    </row>
    <row r="73" spans="1:32" ht="12.75" customHeight="1">
      <c r="A73" s="33"/>
      <c r="B73" s="172"/>
      <c r="C73" s="166"/>
      <c r="D73" s="1" t="s">
        <v>228</v>
      </c>
      <c r="E73" s="159" t="s">
        <v>143</v>
      </c>
      <c r="F73" s="159"/>
      <c r="G73" s="159"/>
      <c r="H73" s="296" t="s">
        <v>106</v>
      </c>
      <c r="I73" s="295">
        <v>19</v>
      </c>
      <c r="J73" s="160">
        <f t="shared" si="19"/>
        <v>0</v>
      </c>
      <c r="K73" s="161">
        <f t="shared" si="20"/>
        <v>8.0000000000000004E-4</v>
      </c>
      <c r="L73" s="162">
        <f t="shared" si="16"/>
        <v>0</v>
      </c>
      <c r="M73" s="163">
        <v>118.24</v>
      </c>
      <c r="N73" s="164">
        <f t="shared" si="10"/>
        <v>0</v>
      </c>
      <c r="O73" s="164">
        <f t="shared" si="2"/>
        <v>2246.56</v>
      </c>
      <c r="P73" s="165">
        <f t="shared" si="17"/>
        <v>2246.56</v>
      </c>
      <c r="Q73" s="34"/>
      <c r="R73" s="529"/>
      <c r="S73" s="170">
        <f t="shared" si="4"/>
        <v>0</v>
      </c>
      <c r="T73" s="171">
        <f t="shared" si="5"/>
        <v>0</v>
      </c>
      <c r="U73" s="170">
        <f t="shared" si="6"/>
        <v>43376.009999999995</v>
      </c>
      <c r="V73" s="171">
        <f t="shared" si="12"/>
        <v>0</v>
      </c>
      <c r="X73" s="543">
        <f t="shared" si="13"/>
        <v>0</v>
      </c>
      <c r="Y73" s="544">
        <f t="shared" si="14"/>
        <v>0</v>
      </c>
      <c r="AA73" s="792">
        <f t="shared" si="18"/>
        <v>0</v>
      </c>
      <c r="AB73" s="792">
        <f t="shared" si="22"/>
        <v>0</v>
      </c>
      <c r="AC73" s="792">
        <f t="shared" si="22"/>
        <v>0</v>
      </c>
      <c r="AD73" s="792">
        <f t="shared" si="22"/>
        <v>0</v>
      </c>
      <c r="AE73" s="792">
        <f t="shared" si="22"/>
        <v>0</v>
      </c>
      <c r="AF73" s="792">
        <f t="shared" si="22"/>
        <v>0</v>
      </c>
    </row>
    <row r="74" spans="1:32" ht="12.75" customHeight="1">
      <c r="A74" s="33"/>
      <c r="B74" s="172"/>
      <c r="C74" s="166"/>
      <c r="D74" s="1" t="s">
        <v>229</v>
      </c>
      <c r="E74" s="159" t="s">
        <v>110</v>
      </c>
      <c r="F74" s="159"/>
      <c r="G74" s="159"/>
      <c r="H74" s="296" t="s">
        <v>106</v>
      </c>
      <c r="I74" s="295">
        <v>19</v>
      </c>
      <c r="J74" s="160">
        <f t="shared" si="19"/>
        <v>0</v>
      </c>
      <c r="K74" s="161">
        <f t="shared" si="20"/>
        <v>8.9999999999999998E-4</v>
      </c>
      <c r="L74" s="162">
        <f t="shared" si="16"/>
        <v>0</v>
      </c>
      <c r="M74" s="163">
        <v>140.43</v>
      </c>
      <c r="N74" s="164">
        <f t="shared" si="10"/>
        <v>0</v>
      </c>
      <c r="O74" s="164">
        <f t="shared" si="2"/>
        <v>2668.17</v>
      </c>
      <c r="P74" s="165">
        <f t="shared" si="17"/>
        <v>2668.17</v>
      </c>
      <c r="Q74" s="34"/>
      <c r="R74" s="529"/>
      <c r="S74" s="170">
        <f t="shared" si="4"/>
        <v>0</v>
      </c>
      <c r="T74" s="171">
        <f t="shared" si="5"/>
        <v>0</v>
      </c>
      <c r="U74" s="170">
        <f t="shared" si="6"/>
        <v>41129.449999999997</v>
      </c>
      <c r="V74" s="171">
        <f t="shared" si="12"/>
        <v>0</v>
      </c>
      <c r="X74" s="543">
        <f t="shared" si="13"/>
        <v>0</v>
      </c>
      <c r="Y74" s="544">
        <f t="shared" si="14"/>
        <v>0</v>
      </c>
      <c r="AA74" s="792">
        <f t="shared" si="18"/>
        <v>0</v>
      </c>
      <c r="AB74" s="792">
        <f t="shared" si="22"/>
        <v>0</v>
      </c>
      <c r="AC74" s="792">
        <f t="shared" si="22"/>
        <v>0</v>
      </c>
      <c r="AD74" s="792">
        <f t="shared" si="22"/>
        <v>0</v>
      </c>
      <c r="AE74" s="792">
        <f t="shared" si="22"/>
        <v>0</v>
      </c>
      <c r="AF74" s="792">
        <f t="shared" si="22"/>
        <v>0</v>
      </c>
    </row>
    <row r="75" spans="1:32" ht="12.75" customHeight="1">
      <c r="A75" s="33"/>
      <c r="B75" s="172"/>
      <c r="C75" s="166"/>
      <c r="D75" s="1" t="s">
        <v>230</v>
      </c>
      <c r="E75" s="159" t="s">
        <v>104</v>
      </c>
      <c r="F75" s="159"/>
      <c r="G75" s="159"/>
      <c r="H75" s="296" t="s">
        <v>106</v>
      </c>
      <c r="I75" s="295">
        <v>19</v>
      </c>
      <c r="J75" s="160">
        <f t="shared" si="19"/>
        <v>0</v>
      </c>
      <c r="K75" s="161">
        <f t="shared" si="20"/>
        <v>5.0000000000000001E-4</v>
      </c>
      <c r="L75" s="162">
        <f t="shared" si="16"/>
        <v>0</v>
      </c>
      <c r="M75" s="163">
        <v>82.15</v>
      </c>
      <c r="N75" s="164">
        <f t="shared" si="10"/>
        <v>0</v>
      </c>
      <c r="O75" s="164">
        <f t="shared" si="2"/>
        <v>1560.85</v>
      </c>
      <c r="P75" s="165">
        <f t="shared" si="17"/>
        <v>1560.85</v>
      </c>
      <c r="Q75" s="34"/>
      <c r="R75" s="529"/>
      <c r="S75" s="170">
        <f t="shared" si="4"/>
        <v>0</v>
      </c>
      <c r="T75" s="171">
        <f t="shared" si="5"/>
        <v>0</v>
      </c>
      <c r="U75" s="170">
        <f t="shared" si="6"/>
        <v>38461.279999999999</v>
      </c>
      <c r="V75" s="171">
        <f t="shared" si="12"/>
        <v>0</v>
      </c>
      <c r="X75" s="543">
        <f t="shared" si="13"/>
        <v>0</v>
      </c>
      <c r="Y75" s="544">
        <f t="shared" si="14"/>
        <v>0</v>
      </c>
      <c r="AA75" s="792">
        <f t="shared" si="18"/>
        <v>0</v>
      </c>
      <c r="AB75" s="792">
        <f t="shared" si="22"/>
        <v>0</v>
      </c>
      <c r="AC75" s="792">
        <f t="shared" si="22"/>
        <v>0</v>
      </c>
      <c r="AD75" s="792">
        <f t="shared" si="22"/>
        <v>0</v>
      </c>
      <c r="AE75" s="792">
        <f t="shared" si="22"/>
        <v>0</v>
      </c>
      <c r="AF75" s="792">
        <f t="shared" si="22"/>
        <v>0</v>
      </c>
    </row>
    <row r="76" spans="1:32" ht="12.75" customHeight="1">
      <c r="A76" s="33"/>
      <c r="B76" s="172"/>
      <c r="C76" s="166"/>
      <c r="D76" s="1" t="s">
        <v>231</v>
      </c>
      <c r="E76" s="159" t="s">
        <v>105</v>
      </c>
      <c r="F76" s="159"/>
      <c r="G76" s="159"/>
      <c r="H76" s="296" t="s">
        <v>106</v>
      </c>
      <c r="I76" s="295">
        <v>19</v>
      </c>
      <c r="J76" s="160">
        <f t="shared" si="19"/>
        <v>0</v>
      </c>
      <c r="K76" s="161">
        <f t="shared" si="20"/>
        <v>4.0000000000000002E-4</v>
      </c>
      <c r="L76" s="162">
        <f t="shared" si="16"/>
        <v>0</v>
      </c>
      <c r="M76" s="163">
        <v>66.94</v>
      </c>
      <c r="N76" s="164">
        <f t="shared" si="10"/>
        <v>0</v>
      </c>
      <c r="O76" s="164">
        <f t="shared" si="2"/>
        <v>1271.8599999999999</v>
      </c>
      <c r="P76" s="165">
        <f t="shared" si="17"/>
        <v>1271.8599999999999</v>
      </c>
      <c r="Q76" s="34"/>
      <c r="R76" s="529"/>
      <c r="S76" s="170">
        <f t="shared" si="4"/>
        <v>0</v>
      </c>
      <c r="T76" s="171">
        <f t="shared" si="5"/>
        <v>0</v>
      </c>
      <c r="U76" s="170">
        <f t="shared" si="6"/>
        <v>36900.43</v>
      </c>
      <c r="V76" s="171">
        <f t="shared" si="12"/>
        <v>0</v>
      </c>
      <c r="X76" s="543">
        <f t="shared" si="13"/>
        <v>0</v>
      </c>
      <c r="Y76" s="544">
        <f t="shared" si="14"/>
        <v>0</v>
      </c>
      <c r="AA76" s="792">
        <f t="shared" si="18"/>
        <v>0</v>
      </c>
      <c r="AB76" s="792">
        <f t="shared" si="22"/>
        <v>0</v>
      </c>
      <c r="AC76" s="792">
        <f t="shared" si="22"/>
        <v>0</v>
      </c>
      <c r="AD76" s="792">
        <f t="shared" si="22"/>
        <v>0</v>
      </c>
      <c r="AE76" s="792">
        <f t="shared" si="22"/>
        <v>0</v>
      </c>
      <c r="AF76" s="792">
        <f t="shared" si="22"/>
        <v>0</v>
      </c>
    </row>
    <row r="77" spans="1:32" ht="12.75" customHeight="1">
      <c r="A77" s="33"/>
      <c r="B77" s="172"/>
      <c r="C77" s="166"/>
      <c r="D77" s="1" t="s">
        <v>232</v>
      </c>
      <c r="E77" s="159" t="s">
        <v>163</v>
      </c>
      <c r="F77" s="159"/>
      <c r="G77" s="159"/>
      <c r="H77" s="296" t="s">
        <v>106</v>
      </c>
      <c r="I77" s="295">
        <v>18</v>
      </c>
      <c r="J77" s="160">
        <f t="shared" si="19"/>
        <v>0</v>
      </c>
      <c r="K77" s="161">
        <f t="shared" si="20"/>
        <v>6.9999999999999999E-4</v>
      </c>
      <c r="L77" s="162">
        <f t="shared" si="16"/>
        <v>0</v>
      </c>
      <c r="M77" s="163">
        <v>109.49</v>
      </c>
      <c r="N77" s="164">
        <f t="shared" si="10"/>
        <v>0</v>
      </c>
      <c r="O77" s="164">
        <f t="shared" ref="O77:O78" si="23">IF((R77)="cima",ROUNDUP(I77*M77,2),IF((R77)="baixo",ROUNDDOWN(I77*M77,2),ROUND(I77*M77,2)))</f>
        <v>1970.82</v>
      </c>
      <c r="P77" s="165">
        <f t="shared" si="17"/>
        <v>1970.82</v>
      </c>
      <c r="Q77" s="34"/>
      <c r="R77" s="529"/>
      <c r="S77" s="170">
        <f t="shared" ref="S77" si="24">IF(ISBLANK(I77),0,S78+N77)</f>
        <v>0</v>
      </c>
      <c r="T77" s="171">
        <f t="shared" ref="T77" si="25">IF(ISBLANK(I77),S78,0)</f>
        <v>0</v>
      </c>
      <c r="U77" s="170">
        <f t="shared" ref="U77" si="26">IF(ISBLANK(I77),0,U78+O77)</f>
        <v>35628.57</v>
      </c>
      <c r="V77" s="171">
        <f t="shared" ref="V77:V78" si="27">IF(ISBLANK(I77),U78,0)</f>
        <v>0</v>
      </c>
      <c r="X77" s="543">
        <f t="shared" si="13"/>
        <v>0</v>
      </c>
      <c r="Y77" s="544">
        <f t="shared" si="14"/>
        <v>0</v>
      </c>
      <c r="AA77" s="792">
        <f t="shared" si="18"/>
        <v>0</v>
      </c>
      <c r="AB77" s="792">
        <f t="shared" si="22"/>
        <v>0</v>
      </c>
      <c r="AC77" s="792">
        <f t="shared" si="22"/>
        <v>0</v>
      </c>
      <c r="AD77" s="792">
        <f t="shared" si="22"/>
        <v>0</v>
      </c>
      <c r="AE77" s="792">
        <f t="shared" si="22"/>
        <v>0</v>
      </c>
      <c r="AF77" s="792">
        <f t="shared" si="22"/>
        <v>0</v>
      </c>
    </row>
    <row r="78" spans="1:32" ht="12.75" customHeight="1" thickBot="1">
      <c r="A78" s="33"/>
      <c r="B78" s="172"/>
      <c r="C78" s="166"/>
      <c r="D78" s="1" t="s">
        <v>233</v>
      </c>
      <c r="E78" s="159" t="s">
        <v>164</v>
      </c>
      <c r="F78" s="159"/>
      <c r="G78" s="159"/>
      <c r="H78" s="296" t="s">
        <v>109</v>
      </c>
      <c r="I78" s="295">
        <v>7</v>
      </c>
      <c r="J78" s="160">
        <f t="shared" si="19"/>
        <v>0</v>
      </c>
      <c r="K78" s="161">
        <f t="shared" si="20"/>
        <v>1.17E-2</v>
      </c>
      <c r="L78" s="162">
        <f t="shared" ref="L78:L141" si="28">IF(I78=0,0,IF(J78&gt;100%,"excesso",IF(ISNUMBER(J78),ROUND(J78*K78,4),IF(J78="&lt;excesso",ROUND(100%*K78,4),0))))</f>
        <v>0</v>
      </c>
      <c r="M78" s="163">
        <v>4808.25</v>
      </c>
      <c r="N78" s="164">
        <f t="shared" ref="N78" si="29">IF(J78&gt;100%,O78,IF(ISBLANK(I78),0,IF((R78)="cima",ROUNDUP(J78*O78,2),IF((R78)="baixo",ROUNDDOWN(J78*O78,2),ROUND(J78*O78,2)))))</f>
        <v>0</v>
      </c>
      <c r="O78" s="164">
        <f t="shared" si="23"/>
        <v>33657.75</v>
      </c>
      <c r="P78" s="165">
        <f t="shared" ref="P78" si="30">O78-N78</f>
        <v>33657.75</v>
      </c>
      <c r="Q78" s="34"/>
      <c r="R78" s="529"/>
      <c r="S78" s="170">
        <f t="shared" ref="S78" si="31">IF(ISBLANK(I78),0,S79+N78)</f>
        <v>0</v>
      </c>
      <c r="T78" s="171">
        <f t="shared" ref="T78" si="32">IF(ISBLANK(I78),S79,0)</f>
        <v>0</v>
      </c>
      <c r="U78" s="170">
        <f t="shared" ref="U78" si="33">IF(ISBLANK(I78),0,U79+O78)</f>
        <v>33657.75</v>
      </c>
      <c r="V78" s="516">
        <f t="shared" si="27"/>
        <v>0</v>
      </c>
      <c r="X78" s="543">
        <f t="shared" ref="X78" si="34">IF(ISBLANK(I78),"",AA78+AB78+AC78+AD78+AE78+AF78)</f>
        <v>0</v>
      </c>
      <c r="Y78" s="544">
        <f t="shared" ref="Y78" si="35">IF(I78=0,0,X78/I78)</f>
        <v>0</v>
      </c>
      <c r="AA78" s="792">
        <f t="shared" si="18"/>
        <v>0</v>
      </c>
      <c r="AB78" s="792">
        <f t="shared" si="22"/>
        <v>0</v>
      </c>
      <c r="AC78" s="792">
        <f t="shared" si="22"/>
        <v>0</v>
      </c>
      <c r="AD78" s="792">
        <f t="shared" si="22"/>
        <v>0</v>
      </c>
      <c r="AE78" s="792">
        <f t="shared" si="22"/>
        <v>0</v>
      </c>
      <c r="AF78" s="792">
        <f t="shared" si="22"/>
        <v>0</v>
      </c>
    </row>
    <row r="79" spans="1:32" ht="12.75" customHeight="1" thickBot="1">
      <c r="A79" s="33"/>
      <c r="B79" s="172"/>
      <c r="C79" s="310"/>
      <c r="D79" s="311"/>
      <c r="E79" s="312"/>
      <c r="F79" s="312"/>
      <c r="G79" s="312"/>
      <c r="H79" s="313"/>
      <c r="I79" s="314"/>
      <c r="J79" s="315"/>
      <c r="K79" s="316"/>
      <c r="L79" s="317">
        <f t="shared" si="28"/>
        <v>0</v>
      </c>
      <c r="M79" s="318"/>
      <c r="N79" s="319">
        <f>IF(J79&gt;100%,#REF!,IF(ISBLANK(I79),0,IF((R79)="cima",ROUNDUP(J79*#REF!,2),IF((R79)="baixo",ROUNDDOWN(J79*#REF!,2),ROUND(J79*#REF!,2)))))</f>
        <v>0</v>
      </c>
      <c r="O79" s="321">
        <f>SUM(O13:O78)</f>
        <v>2874661.06</v>
      </c>
      <c r="P79" s="320">
        <f>SUM(P14:P78)</f>
        <v>2686132.03</v>
      </c>
      <c r="Q79" s="34"/>
      <c r="R79" s="531"/>
      <c r="S79" s="527">
        <f t="shared" ref="S79:S142" si="36">IF(ISBLANK(I79),0,S80+N79)</f>
        <v>0</v>
      </c>
      <c r="T79" s="528">
        <f t="shared" ref="T79:T142" si="37">IF(ISBLANK(I79),S80,0)</f>
        <v>0</v>
      </c>
      <c r="U79" s="541">
        <f t="shared" ref="U79:U142" si="38">IF(ISBLANK(I79),0,U80+O79)</f>
        <v>0</v>
      </c>
      <c r="V79" s="542">
        <f>SUM(V13:V78)</f>
        <v>2874661.06</v>
      </c>
      <c r="X79" s="526"/>
      <c r="Y79" s="291"/>
      <c r="AA79" s="298"/>
      <c r="AB79" s="298"/>
      <c r="AC79" s="298"/>
      <c r="AD79" s="298"/>
      <c r="AE79" s="298"/>
      <c r="AF79" s="298"/>
    </row>
    <row r="80" spans="1:32" ht="12.75" customHeight="1" thickBot="1">
      <c r="A80" s="33"/>
      <c r="B80" s="293"/>
      <c r="C80" s="305"/>
      <c r="D80" s="306"/>
      <c r="E80" s="307"/>
      <c r="F80" s="307"/>
      <c r="G80" s="307"/>
      <c r="H80" s="309"/>
      <c r="I80" s="301"/>
      <c r="J80" s="289"/>
      <c r="K80" s="302"/>
      <c r="L80" s="303">
        <f t="shared" si="28"/>
        <v>0</v>
      </c>
      <c r="M80" s="301"/>
      <c r="N80" s="304">
        <f>IF(J80&gt;100%,O79,IF(ISBLANK(I80),0,IF((R80)="cima",ROUNDUP(J80*O79,2),IF((R80)="baixo",ROUNDDOWN(J80*O79,2),ROUND(J80*O79,2)))))</f>
        <v>0</v>
      </c>
      <c r="Q80" s="290"/>
      <c r="R80" s="523"/>
      <c r="S80" s="524">
        <f t="shared" si="36"/>
        <v>0</v>
      </c>
      <c r="T80" s="525">
        <f t="shared" si="37"/>
        <v>0</v>
      </c>
      <c r="U80" s="524">
        <f t="shared" si="38"/>
        <v>0</v>
      </c>
      <c r="V80" s="525">
        <f t="shared" ref="V80:V142" si="39">IF(ISBLANK(I80),U81,0)</f>
        <v>0</v>
      </c>
      <c r="X80" s="526"/>
      <c r="Y80" s="291"/>
      <c r="AA80" s="298"/>
      <c r="AB80" s="298"/>
      <c r="AC80" s="298"/>
      <c r="AD80" s="298"/>
      <c r="AE80" s="298"/>
      <c r="AF80" s="298"/>
    </row>
    <row r="81" spans="1:32" ht="18" customHeight="1" thickBot="1">
      <c r="A81" s="33"/>
      <c r="B81" s="293" t="s">
        <v>13</v>
      </c>
      <c r="C81" s="363" t="s">
        <v>240</v>
      </c>
      <c r="D81" s="772" t="s">
        <v>241</v>
      </c>
      <c r="E81" s="627"/>
      <c r="F81" s="627"/>
      <c r="G81" s="627"/>
      <c r="H81" s="627"/>
      <c r="I81" s="627"/>
      <c r="J81" s="627"/>
      <c r="K81" s="627"/>
      <c r="L81" s="627"/>
      <c r="M81" s="627"/>
      <c r="N81" s="627"/>
      <c r="O81" s="627"/>
      <c r="P81" s="627"/>
      <c r="Q81" s="627"/>
      <c r="R81" s="627"/>
      <c r="S81" s="627"/>
      <c r="T81" s="627"/>
      <c r="U81" s="627"/>
      <c r="V81" s="627"/>
      <c r="W81" s="627"/>
      <c r="X81" s="627"/>
      <c r="Y81" s="628"/>
      <c r="AA81" s="795" t="str">
        <f>D81</f>
        <v>RUA OTÁVIO DE JESUS BISCAIA - ENTRE ESTACAS 0PP E 28 + 12,00m</v>
      </c>
      <c r="AB81" s="796"/>
      <c r="AC81" s="796"/>
      <c r="AD81" s="796"/>
      <c r="AE81" s="796"/>
      <c r="AF81" s="797"/>
    </row>
    <row r="82" spans="1:32" ht="12.75" customHeight="1">
      <c r="A82" s="33"/>
      <c r="B82" s="293" t="s">
        <v>13</v>
      </c>
      <c r="C82" s="327">
        <v>1</v>
      </c>
      <c r="D82" s="328" t="s">
        <v>99</v>
      </c>
      <c r="E82" s="329" t="s">
        <v>18</v>
      </c>
      <c r="F82" s="330"/>
      <c r="G82" s="331"/>
      <c r="H82" s="332"/>
      <c r="I82" s="333"/>
      <c r="J82" s="334"/>
      <c r="K82" s="335">
        <f t="shared" ref="K82:K113" si="40">IF(ISBLANK(total),0,IF((A82)="cima",ROUNDUP(O82/total,4),IF((A82)="baixo",ROUNDDOWN(O82/total,4),ROUND(O82/total,4))))</f>
        <v>0</v>
      </c>
      <c r="L82" s="336">
        <f t="shared" si="28"/>
        <v>0</v>
      </c>
      <c r="M82" s="333"/>
      <c r="N82" s="769">
        <f t="shared" ref="N82:N145" si="41">IF(J82&gt;100%,O82,IF(ISBLANK(I82),0,IF((R82)="cima",ROUNDUP(J82*O82,2),IF((R82)="baixo",ROUNDDOWN(J82*O82,2),ROUND(J82*O82,2)))))</f>
        <v>0</v>
      </c>
      <c r="O82" s="337">
        <f>I82*M82</f>
        <v>0</v>
      </c>
      <c r="P82" s="770">
        <f t="shared" ref="P82:P145" si="42">O82-N82</f>
        <v>0</v>
      </c>
      <c r="Q82" s="290"/>
      <c r="R82" s="771"/>
      <c r="S82" s="519">
        <f t="shared" si="36"/>
        <v>0</v>
      </c>
      <c r="T82" s="520">
        <f t="shared" si="37"/>
        <v>0</v>
      </c>
      <c r="U82" s="519">
        <f t="shared" si="38"/>
        <v>0</v>
      </c>
      <c r="V82" s="520">
        <f t="shared" si="39"/>
        <v>1737.11</v>
      </c>
      <c r="X82" s="545" t="str">
        <f>IF(ISBLANK(I82),"",AA82+AB82+AC82+AD82+AE82+AF82)</f>
        <v/>
      </c>
      <c r="Y82" s="546">
        <f>IF(I82=0,0,X82/I82)</f>
        <v>0</v>
      </c>
      <c r="AA82" s="793"/>
      <c r="AB82" s="793"/>
      <c r="AC82" s="793"/>
      <c r="AD82" s="793"/>
      <c r="AE82" s="793"/>
      <c r="AF82" s="793"/>
    </row>
    <row r="83" spans="1:32" ht="12.75" customHeight="1">
      <c r="A83" s="33"/>
      <c r="B83" s="293" t="s">
        <v>13</v>
      </c>
      <c r="C83" s="339"/>
      <c r="D83" s="340" t="s">
        <v>171</v>
      </c>
      <c r="E83" s="341" t="s">
        <v>174</v>
      </c>
      <c r="F83" s="342"/>
      <c r="G83" s="343"/>
      <c r="H83" s="344" t="s">
        <v>106</v>
      </c>
      <c r="I83" s="345">
        <v>1</v>
      </c>
      <c r="J83" s="346">
        <f t="shared" ref="J83:J142" si="43">Y83</f>
        <v>0</v>
      </c>
      <c r="K83" s="347">
        <f t="shared" si="40"/>
        <v>5.9999999999999995E-4</v>
      </c>
      <c r="L83" s="348">
        <f t="shared" si="28"/>
        <v>0</v>
      </c>
      <c r="M83" s="345">
        <f t="shared" ref="M83:M114" si="44">M14</f>
        <v>1737.11</v>
      </c>
      <c r="N83" s="349">
        <f t="shared" si="41"/>
        <v>0</v>
      </c>
      <c r="O83" s="349">
        <f t="shared" ref="O83:O146" si="45">I83*M83</f>
        <v>1737.11</v>
      </c>
      <c r="P83" s="338">
        <f t="shared" si="42"/>
        <v>1737.11</v>
      </c>
      <c r="Q83" s="290"/>
      <c r="R83" s="529"/>
      <c r="S83" s="170">
        <f t="shared" si="36"/>
        <v>0</v>
      </c>
      <c r="T83" s="171">
        <f t="shared" si="37"/>
        <v>0</v>
      </c>
      <c r="U83" s="170">
        <f t="shared" si="38"/>
        <v>1737.11</v>
      </c>
      <c r="V83" s="171">
        <f t="shared" si="39"/>
        <v>0</v>
      </c>
      <c r="X83" s="545">
        <f t="shared" ref="X83:X146" si="46">IF(ISBLANK(I83),"",AA83+AB83+AC83+AD83+AE83+AF83)</f>
        <v>0</v>
      </c>
      <c r="Y83" s="546">
        <f t="shared" ref="Y83:Y146" si="47">IF(I83=0,0,X83/I83)</f>
        <v>0</v>
      </c>
      <c r="AA83" s="792"/>
      <c r="AB83" s="792"/>
      <c r="AC83" s="792"/>
      <c r="AD83" s="792"/>
      <c r="AE83" s="792"/>
      <c r="AF83" s="792"/>
    </row>
    <row r="84" spans="1:32" ht="12.75" customHeight="1">
      <c r="A84" s="33"/>
      <c r="B84" s="293" t="s">
        <v>13</v>
      </c>
      <c r="C84" s="350">
        <v>2</v>
      </c>
      <c r="D84" s="351" t="s">
        <v>100</v>
      </c>
      <c r="E84" s="352" t="s">
        <v>115</v>
      </c>
      <c r="F84" s="342"/>
      <c r="G84" s="343"/>
      <c r="H84" s="344" t="s">
        <v>144</v>
      </c>
      <c r="I84" s="345"/>
      <c r="J84" s="346"/>
      <c r="K84" s="347">
        <f t="shared" si="40"/>
        <v>0</v>
      </c>
      <c r="L84" s="348">
        <f t="shared" si="28"/>
        <v>0</v>
      </c>
      <c r="M84" s="345"/>
      <c r="N84" s="349">
        <f t="shared" si="41"/>
        <v>0</v>
      </c>
      <c r="O84" s="349">
        <f t="shared" si="45"/>
        <v>0</v>
      </c>
      <c r="P84" s="338">
        <f t="shared" si="42"/>
        <v>0</v>
      </c>
      <c r="Q84" s="290"/>
      <c r="R84" s="529"/>
      <c r="S84" s="170">
        <f t="shared" si="36"/>
        <v>0</v>
      </c>
      <c r="T84" s="171">
        <f t="shared" si="37"/>
        <v>0</v>
      </c>
      <c r="U84" s="170">
        <f t="shared" si="38"/>
        <v>0</v>
      </c>
      <c r="V84" s="171">
        <f t="shared" si="39"/>
        <v>15948.572599999998</v>
      </c>
      <c r="X84" s="545" t="str">
        <f t="shared" si="46"/>
        <v/>
      </c>
      <c r="Y84" s="546">
        <f t="shared" si="47"/>
        <v>0</v>
      </c>
      <c r="AA84" s="792"/>
      <c r="AB84" s="792"/>
      <c r="AC84" s="792"/>
      <c r="AD84" s="792"/>
      <c r="AE84" s="792"/>
      <c r="AF84" s="792"/>
    </row>
    <row r="85" spans="1:32" ht="12.75" customHeight="1">
      <c r="A85" s="33"/>
      <c r="B85" s="293" t="s">
        <v>13</v>
      </c>
      <c r="C85" s="339"/>
      <c r="D85" s="340" t="s">
        <v>172</v>
      </c>
      <c r="E85" s="341" t="s">
        <v>149</v>
      </c>
      <c r="F85" s="342"/>
      <c r="G85" s="343"/>
      <c r="H85" s="344" t="s">
        <v>107</v>
      </c>
      <c r="I85" s="345">
        <v>135.76</v>
      </c>
      <c r="J85" s="346">
        <f t="shared" si="43"/>
        <v>0</v>
      </c>
      <c r="K85" s="347">
        <f t="shared" si="40"/>
        <v>2.9999999999999997E-4</v>
      </c>
      <c r="L85" s="348">
        <f t="shared" si="28"/>
        <v>0</v>
      </c>
      <c r="M85" s="345">
        <f t="shared" si="44"/>
        <v>5.66</v>
      </c>
      <c r="N85" s="349">
        <f t="shared" si="41"/>
        <v>0</v>
      </c>
      <c r="O85" s="349">
        <f t="shared" si="45"/>
        <v>768.40159999999992</v>
      </c>
      <c r="P85" s="338">
        <f t="shared" si="42"/>
        <v>768.40159999999992</v>
      </c>
      <c r="Q85" s="290"/>
      <c r="R85" s="529"/>
      <c r="S85" s="170">
        <f t="shared" si="36"/>
        <v>0</v>
      </c>
      <c r="T85" s="171">
        <f t="shared" si="37"/>
        <v>0</v>
      </c>
      <c r="U85" s="170">
        <f t="shared" si="38"/>
        <v>15948.572599999998</v>
      </c>
      <c r="V85" s="171">
        <f t="shared" si="39"/>
        <v>0</v>
      </c>
      <c r="X85" s="545">
        <f t="shared" si="46"/>
        <v>0</v>
      </c>
      <c r="Y85" s="546">
        <f t="shared" si="47"/>
        <v>0</v>
      </c>
      <c r="AA85" s="792"/>
      <c r="AB85" s="792"/>
      <c r="AC85" s="792"/>
      <c r="AD85" s="792"/>
      <c r="AE85" s="792"/>
      <c r="AF85" s="792"/>
    </row>
    <row r="86" spans="1:32" ht="12.75" customHeight="1">
      <c r="A86" s="33"/>
      <c r="B86" s="293" t="s">
        <v>13</v>
      </c>
      <c r="C86" s="339"/>
      <c r="D86" s="340" t="s">
        <v>173</v>
      </c>
      <c r="E86" s="341" t="s">
        <v>175</v>
      </c>
      <c r="F86" s="342"/>
      <c r="G86" s="343"/>
      <c r="H86" s="344" t="s">
        <v>107</v>
      </c>
      <c r="I86" s="345">
        <v>2229.1</v>
      </c>
      <c r="J86" s="346">
        <f t="shared" si="43"/>
        <v>0</v>
      </c>
      <c r="K86" s="347">
        <f t="shared" si="40"/>
        <v>5.3E-3</v>
      </c>
      <c r="L86" s="348">
        <f t="shared" si="28"/>
        <v>0</v>
      </c>
      <c r="M86" s="345">
        <f t="shared" si="44"/>
        <v>6.81</v>
      </c>
      <c r="N86" s="349">
        <f t="shared" si="41"/>
        <v>0</v>
      </c>
      <c r="O86" s="349">
        <f t="shared" si="45"/>
        <v>15180.170999999998</v>
      </c>
      <c r="P86" s="338">
        <f t="shared" si="42"/>
        <v>15180.170999999998</v>
      </c>
      <c r="Q86" s="290"/>
      <c r="R86" s="529"/>
      <c r="S86" s="170">
        <f t="shared" si="36"/>
        <v>0</v>
      </c>
      <c r="T86" s="171">
        <f t="shared" si="37"/>
        <v>0</v>
      </c>
      <c r="U86" s="170">
        <f t="shared" si="38"/>
        <v>15180.170999999998</v>
      </c>
      <c r="V86" s="171">
        <f t="shared" si="39"/>
        <v>0</v>
      </c>
      <c r="X86" s="545">
        <f t="shared" si="46"/>
        <v>0</v>
      </c>
      <c r="Y86" s="546">
        <f t="shared" si="47"/>
        <v>0</v>
      </c>
      <c r="AA86" s="792"/>
      <c r="AB86" s="792"/>
      <c r="AC86" s="792"/>
      <c r="AD86" s="792"/>
      <c r="AE86" s="792"/>
      <c r="AF86" s="792"/>
    </row>
    <row r="87" spans="1:32" ht="12.75" customHeight="1">
      <c r="A87" s="33"/>
      <c r="B87" s="293" t="s">
        <v>13</v>
      </c>
      <c r="C87" s="350">
        <v>3</v>
      </c>
      <c r="D87" s="351" t="s">
        <v>101</v>
      </c>
      <c r="E87" s="352" t="s">
        <v>116</v>
      </c>
      <c r="F87" s="342"/>
      <c r="G87" s="343"/>
      <c r="H87" s="344" t="s">
        <v>144</v>
      </c>
      <c r="I87" s="345"/>
      <c r="J87" s="346"/>
      <c r="K87" s="347">
        <f t="shared" si="40"/>
        <v>0</v>
      </c>
      <c r="L87" s="348">
        <f t="shared" si="28"/>
        <v>0</v>
      </c>
      <c r="M87" s="345"/>
      <c r="N87" s="349">
        <f t="shared" si="41"/>
        <v>0</v>
      </c>
      <c r="O87" s="349">
        <f t="shared" si="45"/>
        <v>0</v>
      </c>
      <c r="P87" s="338">
        <f t="shared" si="42"/>
        <v>0</v>
      </c>
      <c r="Q87" s="290"/>
      <c r="R87" s="529"/>
      <c r="S87" s="170">
        <f t="shared" si="36"/>
        <v>0</v>
      </c>
      <c r="T87" s="171">
        <f t="shared" si="37"/>
        <v>0</v>
      </c>
      <c r="U87" s="170">
        <f t="shared" si="38"/>
        <v>0</v>
      </c>
      <c r="V87" s="171">
        <f t="shared" si="39"/>
        <v>274794.45939999999</v>
      </c>
      <c r="X87" s="545" t="str">
        <f t="shared" si="46"/>
        <v/>
      </c>
      <c r="Y87" s="546">
        <f t="shared" si="47"/>
        <v>0</v>
      </c>
      <c r="AA87" s="792"/>
      <c r="AB87" s="792"/>
      <c r="AC87" s="792"/>
      <c r="AD87" s="792"/>
      <c r="AE87" s="792"/>
      <c r="AF87" s="792"/>
    </row>
    <row r="88" spans="1:32" ht="12.75" customHeight="1">
      <c r="A88" s="33"/>
      <c r="B88" s="293" t="s">
        <v>13</v>
      </c>
      <c r="C88" s="339"/>
      <c r="D88" s="340" t="s">
        <v>176</v>
      </c>
      <c r="E88" s="341" t="s">
        <v>150</v>
      </c>
      <c r="F88" s="342"/>
      <c r="G88" s="343"/>
      <c r="H88" s="344" t="s">
        <v>107</v>
      </c>
      <c r="I88" s="345">
        <v>566.42999999999995</v>
      </c>
      <c r="J88" s="346">
        <f t="shared" si="43"/>
        <v>0</v>
      </c>
      <c r="K88" s="347">
        <f t="shared" si="40"/>
        <v>1.6E-2</v>
      </c>
      <c r="L88" s="348">
        <f t="shared" si="28"/>
        <v>0</v>
      </c>
      <c r="M88" s="345">
        <f t="shared" si="44"/>
        <v>81.290000000000006</v>
      </c>
      <c r="N88" s="349">
        <f t="shared" si="41"/>
        <v>0</v>
      </c>
      <c r="O88" s="349">
        <f t="shared" si="45"/>
        <v>46045.094700000001</v>
      </c>
      <c r="P88" s="338">
        <f t="shared" si="42"/>
        <v>46045.094700000001</v>
      </c>
      <c r="Q88" s="290"/>
      <c r="R88" s="529"/>
      <c r="S88" s="170">
        <f t="shared" si="36"/>
        <v>0</v>
      </c>
      <c r="T88" s="171">
        <f t="shared" si="37"/>
        <v>0</v>
      </c>
      <c r="U88" s="170">
        <f t="shared" si="38"/>
        <v>274794.45939999999</v>
      </c>
      <c r="V88" s="171">
        <f t="shared" si="39"/>
        <v>0</v>
      </c>
      <c r="X88" s="545">
        <f t="shared" si="46"/>
        <v>0</v>
      </c>
      <c r="Y88" s="546">
        <f t="shared" si="47"/>
        <v>0</v>
      </c>
      <c r="AA88" s="792"/>
      <c r="AB88" s="792"/>
      <c r="AC88" s="792"/>
      <c r="AD88" s="792"/>
      <c r="AE88" s="792"/>
      <c r="AF88" s="792"/>
    </row>
    <row r="89" spans="1:32" ht="12.75" customHeight="1">
      <c r="A89" s="33"/>
      <c r="B89" s="293" t="s">
        <v>13</v>
      </c>
      <c r="C89" s="339"/>
      <c r="D89" s="340" t="s">
        <v>177</v>
      </c>
      <c r="E89" s="341" t="s">
        <v>117</v>
      </c>
      <c r="F89" s="342"/>
      <c r="G89" s="343"/>
      <c r="H89" s="344" t="s">
        <v>108</v>
      </c>
      <c r="I89" s="345">
        <v>5149.3999999999996</v>
      </c>
      <c r="J89" s="346">
        <f t="shared" si="43"/>
        <v>0</v>
      </c>
      <c r="K89" s="347">
        <f t="shared" si="40"/>
        <v>7.7000000000000002E-3</v>
      </c>
      <c r="L89" s="348">
        <f t="shared" si="28"/>
        <v>0</v>
      </c>
      <c r="M89" s="345">
        <f t="shared" si="44"/>
        <v>4.29</v>
      </c>
      <c r="N89" s="349">
        <f t="shared" si="41"/>
        <v>0</v>
      </c>
      <c r="O89" s="349">
        <f t="shared" si="45"/>
        <v>22090.925999999999</v>
      </c>
      <c r="P89" s="338">
        <f t="shared" si="42"/>
        <v>22090.925999999999</v>
      </c>
      <c r="Q89" s="290"/>
      <c r="R89" s="529"/>
      <c r="S89" s="170">
        <f t="shared" si="36"/>
        <v>0</v>
      </c>
      <c r="T89" s="171">
        <f t="shared" si="37"/>
        <v>0</v>
      </c>
      <c r="U89" s="170">
        <f t="shared" si="38"/>
        <v>228749.36470000001</v>
      </c>
      <c r="V89" s="171">
        <f t="shared" si="39"/>
        <v>0</v>
      </c>
      <c r="X89" s="545">
        <f t="shared" si="46"/>
        <v>0</v>
      </c>
      <c r="Y89" s="546">
        <f t="shared" si="47"/>
        <v>0</v>
      </c>
      <c r="AA89" s="792"/>
      <c r="AB89" s="792"/>
      <c r="AC89" s="792"/>
      <c r="AD89" s="792"/>
      <c r="AE89" s="792"/>
      <c r="AF89" s="792"/>
    </row>
    <row r="90" spans="1:32" ht="12.75" customHeight="1">
      <c r="A90" s="33"/>
      <c r="B90" s="293" t="s">
        <v>13</v>
      </c>
      <c r="C90" s="339"/>
      <c r="D90" s="340" t="s">
        <v>178</v>
      </c>
      <c r="E90" s="341" t="s">
        <v>118</v>
      </c>
      <c r="F90" s="342"/>
      <c r="G90" s="343"/>
      <c r="H90" s="344" t="s">
        <v>107</v>
      </c>
      <c r="I90" s="345">
        <v>720.91</v>
      </c>
      <c r="J90" s="346">
        <f t="shared" si="43"/>
        <v>0</v>
      </c>
      <c r="K90" s="347">
        <f t="shared" si="40"/>
        <v>2.98E-2</v>
      </c>
      <c r="L90" s="348">
        <f t="shared" si="28"/>
        <v>0</v>
      </c>
      <c r="M90" s="345">
        <f t="shared" si="44"/>
        <v>118.65</v>
      </c>
      <c r="N90" s="349">
        <f t="shared" si="41"/>
        <v>0</v>
      </c>
      <c r="O90" s="349">
        <f t="shared" si="45"/>
        <v>85535.9715</v>
      </c>
      <c r="P90" s="338">
        <f t="shared" si="42"/>
        <v>85535.9715</v>
      </c>
      <c r="Q90" s="290"/>
      <c r="R90" s="529"/>
      <c r="S90" s="170">
        <f t="shared" si="36"/>
        <v>0</v>
      </c>
      <c r="T90" s="171">
        <f t="shared" si="37"/>
        <v>0</v>
      </c>
      <c r="U90" s="170">
        <f t="shared" si="38"/>
        <v>206658.4387</v>
      </c>
      <c r="V90" s="171">
        <f t="shared" si="39"/>
        <v>0</v>
      </c>
      <c r="X90" s="545">
        <f t="shared" si="46"/>
        <v>0</v>
      </c>
      <c r="Y90" s="546">
        <f t="shared" si="47"/>
        <v>0</v>
      </c>
      <c r="AA90" s="792"/>
      <c r="AB90" s="792"/>
      <c r="AC90" s="792"/>
      <c r="AD90" s="792"/>
      <c r="AE90" s="792"/>
      <c r="AF90" s="792"/>
    </row>
    <row r="91" spans="1:32" ht="12.75" customHeight="1">
      <c r="A91" s="33"/>
      <c r="B91" s="293"/>
      <c r="C91" s="339"/>
      <c r="D91" s="340" t="s">
        <v>179</v>
      </c>
      <c r="E91" s="341" t="s">
        <v>119</v>
      </c>
      <c r="F91" s="342"/>
      <c r="G91" s="343"/>
      <c r="H91" s="344" t="s">
        <v>107</v>
      </c>
      <c r="I91" s="345">
        <v>789.38</v>
      </c>
      <c r="J91" s="346">
        <f t="shared" si="43"/>
        <v>0</v>
      </c>
      <c r="K91" s="347">
        <f t="shared" si="40"/>
        <v>4.2099999999999999E-2</v>
      </c>
      <c r="L91" s="348">
        <f t="shared" si="28"/>
        <v>0</v>
      </c>
      <c r="M91" s="345">
        <f t="shared" si="44"/>
        <v>153.44</v>
      </c>
      <c r="N91" s="349">
        <f t="shared" si="41"/>
        <v>0</v>
      </c>
      <c r="O91" s="349">
        <f t="shared" si="45"/>
        <v>121122.4672</v>
      </c>
      <c r="P91" s="338">
        <f t="shared" si="42"/>
        <v>121122.4672</v>
      </c>
      <c r="Q91" s="290"/>
      <c r="R91" s="529"/>
      <c r="S91" s="170">
        <f t="shared" si="36"/>
        <v>0</v>
      </c>
      <c r="T91" s="171">
        <f t="shared" si="37"/>
        <v>0</v>
      </c>
      <c r="U91" s="170">
        <f t="shared" si="38"/>
        <v>121122.4672</v>
      </c>
      <c r="V91" s="171">
        <f t="shared" si="39"/>
        <v>0</v>
      </c>
      <c r="X91" s="545">
        <f t="shared" si="46"/>
        <v>0</v>
      </c>
      <c r="Y91" s="546">
        <f t="shared" si="47"/>
        <v>0</v>
      </c>
      <c r="AA91" s="792"/>
      <c r="AB91" s="792"/>
      <c r="AC91" s="792"/>
      <c r="AD91" s="792"/>
      <c r="AE91" s="792"/>
      <c r="AF91" s="792"/>
    </row>
    <row r="92" spans="1:32" ht="12.75" customHeight="1">
      <c r="A92" s="33"/>
      <c r="B92" s="293"/>
      <c r="C92" s="350">
        <v>4</v>
      </c>
      <c r="D92" s="351" t="s">
        <v>102</v>
      </c>
      <c r="E92" s="352" t="s">
        <v>26</v>
      </c>
      <c r="F92" s="342"/>
      <c r="G92" s="343"/>
      <c r="H92" s="344" t="s">
        <v>144</v>
      </c>
      <c r="I92" s="345"/>
      <c r="J92" s="346"/>
      <c r="K92" s="347">
        <f t="shared" si="40"/>
        <v>0</v>
      </c>
      <c r="L92" s="348">
        <f t="shared" si="28"/>
        <v>0</v>
      </c>
      <c r="M92" s="345"/>
      <c r="N92" s="349">
        <f t="shared" si="41"/>
        <v>0</v>
      </c>
      <c r="O92" s="349">
        <f t="shared" si="45"/>
        <v>0</v>
      </c>
      <c r="P92" s="338">
        <f t="shared" si="42"/>
        <v>0</v>
      </c>
      <c r="Q92" s="290"/>
      <c r="R92" s="529"/>
      <c r="S92" s="170">
        <f t="shared" si="36"/>
        <v>0</v>
      </c>
      <c r="T92" s="171">
        <f t="shared" si="37"/>
        <v>0</v>
      </c>
      <c r="U92" s="170">
        <f t="shared" si="38"/>
        <v>0</v>
      </c>
      <c r="V92" s="171">
        <f t="shared" si="39"/>
        <v>328710.30340000003</v>
      </c>
      <c r="X92" s="545" t="str">
        <f t="shared" si="46"/>
        <v/>
      </c>
      <c r="Y92" s="546">
        <f t="shared" si="47"/>
        <v>0</v>
      </c>
      <c r="AA92" s="792"/>
      <c r="AB92" s="792"/>
      <c r="AC92" s="792"/>
      <c r="AD92" s="792"/>
      <c r="AE92" s="792"/>
      <c r="AF92" s="792"/>
    </row>
    <row r="93" spans="1:32" ht="12.75" customHeight="1">
      <c r="A93" s="33"/>
      <c r="B93" s="293"/>
      <c r="C93" s="339"/>
      <c r="D93" s="340" t="s">
        <v>181</v>
      </c>
      <c r="E93" s="341" t="s">
        <v>151</v>
      </c>
      <c r="F93" s="342"/>
      <c r="G93" s="343"/>
      <c r="H93" s="344" t="s">
        <v>108</v>
      </c>
      <c r="I93" s="345">
        <v>4643.41</v>
      </c>
      <c r="J93" s="346">
        <f t="shared" si="43"/>
        <v>0</v>
      </c>
      <c r="K93" s="347">
        <f t="shared" si="40"/>
        <v>8.0000000000000004E-4</v>
      </c>
      <c r="L93" s="348">
        <f t="shared" si="28"/>
        <v>0</v>
      </c>
      <c r="M93" s="345">
        <f t="shared" si="44"/>
        <v>0.49</v>
      </c>
      <c r="N93" s="349">
        <f t="shared" si="41"/>
        <v>0</v>
      </c>
      <c r="O93" s="349">
        <f t="shared" si="45"/>
        <v>2275.2709</v>
      </c>
      <c r="P93" s="338">
        <f t="shared" si="42"/>
        <v>2275.2709</v>
      </c>
      <c r="Q93" s="290"/>
      <c r="R93" s="529"/>
      <c r="S93" s="170">
        <f t="shared" si="36"/>
        <v>0</v>
      </c>
      <c r="T93" s="171">
        <f t="shared" si="37"/>
        <v>0</v>
      </c>
      <c r="U93" s="170">
        <f t="shared" si="38"/>
        <v>328710.30340000003</v>
      </c>
      <c r="V93" s="171">
        <f t="shared" si="39"/>
        <v>0</v>
      </c>
      <c r="X93" s="545">
        <f t="shared" si="46"/>
        <v>0</v>
      </c>
      <c r="Y93" s="546">
        <f t="shared" si="47"/>
        <v>0</v>
      </c>
      <c r="AA93" s="792"/>
      <c r="AB93" s="792"/>
      <c r="AC93" s="792"/>
      <c r="AD93" s="792"/>
      <c r="AE93" s="792"/>
      <c r="AF93" s="792"/>
    </row>
    <row r="94" spans="1:32" ht="12.75" customHeight="1">
      <c r="A94" s="33"/>
      <c r="B94" s="293"/>
      <c r="C94" s="339"/>
      <c r="D94" s="340" t="s">
        <v>182</v>
      </c>
      <c r="E94" s="341" t="s">
        <v>152</v>
      </c>
      <c r="F94" s="342"/>
      <c r="G94" s="343"/>
      <c r="H94" s="344" t="s">
        <v>92</v>
      </c>
      <c r="I94" s="345">
        <v>5.1100000000000003</v>
      </c>
      <c r="J94" s="346">
        <f t="shared" si="43"/>
        <v>0</v>
      </c>
      <c r="K94" s="347">
        <f t="shared" si="40"/>
        <v>7.0000000000000001E-3</v>
      </c>
      <c r="L94" s="348">
        <f t="shared" si="28"/>
        <v>0</v>
      </c>
      <c r="M94" s="345">
        <f t="shared" si="44"/>
        <v>3935.13</v>
      </c>
      <c r="N94" s="349">
        <f t="shared" si="41"/>
        <v>0</v>
      </c>
      <c r="O94" s="349">
        <f t="shared" si="45"/>
        <v>20108.514300000003</v>
      </c>
      <c r="P94" s="338">
        <f t="shared" si="42"/>
        <v>20108.514300000003</v>
      </c>
      <c r="Q94" s="290"/>
      <c r="R94" s="529"/>
      <c r="S94" s="170">
        <f t="shared" si="36"/>
        <v>0</v>
      </c>
      <c r="T94" s="171">
        <f t="shared" si="37"/>
        <v>0</v>
      </c>
      <c r="U94" s="170">
        <f t="shared" si="38"/>
        <v>326435.03250000003</v>
      </c>
      <c r="V94" s="171">
        <f t="shared" si="39"/>
        <v>0</v>
      </c>
      <c r="X94" s="545">
        <f t="shared" si="46"/>
        <v>0</v>
      </c>
      <c r="Y94" s="546">
        <f t="shared" si="47"/>
        <v>0</v>
      </c>
      <c r="AA94" s="792"/>
      <c r="AB94" s="792"/>
      <c r="AC94" s="792"/>
      <c r="AD94" s="792"/>
      <c r="AE94" s="792"/>
      <c r="AF94" s="792"/>
    </row>
    <row r="95" spans="1:32" ht="12.75" customHeight="1">
      <c r="A95" s="33"/>
      <c r="B95" s="293"/>
      <c r="C95" s="339"/>
      <c r="D95" s="340" t="s">
        <v>183</v>
      </c>
      <c r="E95" s="341" t="s">
        <v>153</v>
      </c>
      <c r="F95" s="342"/>
      <c r="G95" s="343"/>
      <c r="H95" s="344" t="s">
        <v>108</v>
      </c>
      <c r="I95" s="345">
        <v>4643.41</v>
      </c>
      <c r="J95" s="346">
        <f t="shared" si="43"/>
        <v>0</v>
      </c>
      <c r="K95" s="347">
        <f t="shared" si="40"/>
        <v>5.0000000000000001E-4</v>
      </c>
      <c r="L95" s="348">
        <f t="shared" si="28"/>
        <v>0</v>
      </c>
      <c r="M95" s="345">
        <f t="shared" si="44"/>
        <v>0.34</v>
      </c>
      <c r="N95" s="349">
        <f t="shared" si="41"/>
        <v>0</v>
      </c>
      <c r="O95" s="349">
        <f t="shared" si="45"/>
        <v>1578.7594000000001</v>
      </c>
      <c r="P95" s="338">
        <f t="shared" si="42"/>
        <v>1578.7594000000001</v>
      </c>
      <c r="Q95" s="290"/>
      <c r="R95" s="529"/>
      <c r="S95" s="170">
        <f t="shared" si="36"/>
        <v>0</v>
      </c>
      <c r="T95" s="171">
        <f t="shared" si="37"/>
        <v>0</v>
      </c>
      <c r="U95" s="170">
        <f t="shared" si="38"/>
        <v>306326.51820000005</v>
      </c>
      <c r="V95" s="171">
        <f t="shared" si="39"/>
        <v>0</v>
      </c>
      <c r="X95" s="545">
        <f t="shared" si="46"/>
        <v>0</v>
      </c>
      <c r="Y95" s="546">
        <f t="shared" si="47"/>
        <v>0</v>
      </c>
      <c r="AA95" s="792"/>
      <c r="AB95" s="792"/>
      <c r="AC95" s="792"/>
      <c r="AD95" s="792"/>
      <c r="AE95" s="792"/>
      <c r="AF95" s="792"/>
    </row>
    <row r="96" spans="1:32" ht="12.75" customHeight="1">
      <c r="A96" s="33"/>
      <c r="B96" s="293"/>
      <c r="C96" s="339"/>
      <c r="D96" s="340" t="s">
        <v>184</v>
      </c>
      <c r="E96" s="341" t="s">
        <v>154</v>
      </c>
      <c r="F96" s="342"/>
      <c r="G96" s="343"/>
      <c r="H96" s="344" t="s">
        <v>92</v>
      </c>
      <c r="I96" s="345">
        <v>2.3199999999999998</v>
      </c>
      <c r="J96" s="346">
        <f t="shared" si="43"/>
        <v>0</v>
      </c>
      <c r="K96" s="347">
        <f t="shared" si="40"/>
        <v>3.0000000000000001E-3</v>
      </c>
      <c r="L96" s="348">
        <f t="shared" si="28"/>
        <v>0</v>
      </c>
      <c r="M96" s="345">
        <f t="shared" si="44"/>
        <v>3724.64</v>
      </c>
      <c r="N96" s="349">
        <f t="shared" si="41"/>
        <v>0</v>
      </c>
      <c r="O96" s="349">
        <f t="shared" si="45"/>
        <v>8641.1647999999986</v>
      </c>
      <c r="P96" s="338">
        <f t="shared" si="42"/>
        <v>8641.1647999999986</v>
      </c>
      <c r="Q96" s="290"/>
      <c r="R96" s="529"/>
      <c r="S96" s="170">
        <f t="shared" si="36"/>
        <v>0</v>
      </c>
      <c r="T96" s="171">
        <f t="shared" si="37"/>
        <v>0</v>
      </c>
      <c r="U96" s="170">
        <f t="shared" si="38"/>
        <v>304747.75880000007</v>
      </c>
      <c r="V96" s="171">
        <f t="shared" si="39"/>
        <v>0</v>
      </c>
      <c r="X96" s="545">
        <f t="shared" si="46"/>
        <v>0</v>
      </c>
      <c r="Y96" s="546">
        <f t="shared" si="47"/>
        <v>0</v>
      </c>
      <c r="AA96" s="792"/>
      <c r="AB96" s="792"/>
      <c r="AC96" s="792"/>
      <c r="AD96" s="792"/>
      <c r="AE96" s="792"/>
      <c r="AF96" s="792"/>
    </row>
    <row r="97" spans="1:32" ht="12.75" customHeight="1">
      <c r="A97" s="33"/>
      <c r="B97" s="293"/>
      <c r="C97" s="339"/>
      <c r="D97" s="340" t="s">
        <v>185</v>
      </c>
      <c r="E97" s="341" t="s">
        <v>180</v>
      </c>
      <c r="F97" s="342"/>
      <c r="G97" s="343"/>
      <c r="H97" s="344" t="s">
        <v>92</v>
      </c>
      <c r="I97" s="345">
        <v>557.21</v>
      </c>
      <c r="J97" s="346">
        <f t="shared" si="43"/>
        <v>0</v>
      </c>
      <c r="K97" s="347">
        <f t="shared" si="40"/>
        <v>4.3900000000000002E-2</v>
      </c>
      <c r="L97" s="348">
        <f t="shared" si="28"/>
        <v>0</v>
      </c>
      <c r="M97" s="345">
        <f t="shared" si="44"/>
        <v>226.4</v>
      </c>
      <c r="N97" s="349">
        <f t="shared" si="41"/>
        <v>0</v>
      </c>
      <c r="O97" s="349">
        <f t="shared" si="45"/>
        <v>126152.34400000001</v>
      </c>
      <c r="P97" s="338">
        <f t="shared" si="42"/>
        <v>126152.34400000001</v>
      </c>
      <c r="Q97" s="290"/>
      <c r="R97" s="529"/>
      <c r="S97" s="170">
        <f t="shared" si="36"/>
        <v>0</v>
      </c>
      <c r="T97" s="171">
        <f t="shared" si="37"/>
        <v>0</v>
      </c>
      <c r="U97" s="170">
        <f t="shared" si="38"/>
        <v>296106.59400000004</v>
      </c>
      <c r="V97" s="171">
        <f t="shared" si="39"/>
        <v>0</v>
      </c>
      <c r="X97" s="545">
        <f t="shared" si="46"/>
        <v>0</v>
      </c>
      <c r="Y97" s="546">
        <f t="shared" si="47"/>
        <v>0</v>
      </c>
      <c r="AA97" s="792"/>
      <c r="AB97" s="792"/>
      <c r="AC97" s="792"/>
      <c r="AD97" s="792"/>
      <c r="AE97" s="792"/>
      <c r="AF97" s="792"/>
    </row>
    <row r="98" spans="1:32" ht="12.75" customHeight="1">
      <c r="A98" s="33"/>
      <c r="B98" s="293"/>
      <c r="C98" s="339"/>
      <c r="D98" s="340" t="s">
        <v>186</v>
      </c>
      <c r="E98" s="341" t="s">
        <v>155</v>
      </c>
      <c r="F98" s="342"/>
      <c r="G98" s="343"/>
      <c r="H98" s="344" t="s">
        <v>92</v>
      </c>
      <c r="I98" s="345">
        <v>30.65</v>
      </c>
      <c r="J98" s="346">
        <f t="shared" si="43"/>
        <v>0</v>
      </c>
      <c r="K98" s="347">
        <f t="shared" si="40"/>
        <v>5.91E-2</v>
      </c>
      <c r="L98" s="348">
        <f t="shared" si="28"/>
        <v>0</v>
      </c>
      <c r="M98" s="345">
        <f t="shared" si="44"/>
        <v>5545</v>
      </c>
      <c r="N98" s="349">
        <f t="shared" si="41"/>
        <v>0</v>
      </c>
      <c r="O98" s="349">
        <f t="shared" si="45"/>
        <v>169954.25</v>
      </c>
      <c r="P98" s="338">
        <f t="shared" si="42"/>
        <v>169954.25</v>
      </c>
      <c r="Q98" s="290"/>
      <c r="R98" s="529"/>
      <c r="S98" s="170">
        <f t="shared" si="36"/>
        <v>0</v>
      </c>
      <c r="T98" s="171">
        <f t="shared" si="37"/>
        <v>0</v>
      </c>
      <c r="U98" s="170">
        <f t="shared" si="38"/>
        <v>169954.25</v>
      </c>
      <c r="V98" s="171">
        <f t="shared" si="39"/>
        <v>0</v>
      </c>
      <c r="X98" s="545">
        <f t="shared" si="46"/>
        <v>0</v>
      </c>
      <c r="Y98" s="546">
        <f t="shared" si="47"/>
        <v>0</v>
      </c>
      <c r="AA98" s="792"/>
      <c r="AB98" s="792"/>
      <c r="AC98" s="792"/>
      <c r="AD98" s="792"/>
      <c r="AE98" s="792"/>
      <c r="AF98" s="792"/>
    </row>
    <row r="99" spans="1:32" ht="12.75" customHeight="1">
      <c r="A99" s="33"/>
      <c r="B99" s="293"/>
      <c r="C99" s="350">
        <v>5</v>
      </c>
      <c r="D99" s="351" t="s">
        <v>103</v>
      </c>
      <c r="E99" s="352" t="s">
        <v>120</v>
      </c>
      <c r="F99" s="342"/>
      <c r="G99" s="343"/>
      <c r="H99" s="344" t="s">
        <v>144</v>
      </c>
      <c r="I99" s="345"/>
      <c r="J99" s="346"/>
      <c r="K99" s="347">
        <f t="shared" si="40"/>
        <v>0</v>
      </c>
      <c r="L99" s="348">
        <f t="shared" si="28"/>
        <v>0</v>
      </c>
      <c r="M99" s="345"/>
      <c r="N99" s="349">
        <f t="shared" si="41"/>
        <v>0</v>
      </c>
      <c r="O99" s="349">
        <f t="shared" si="45"/>
        <v>0</v>
      </c>
      <c r="P99" s="338">
        <f t="shared" si="42"/>
        <v>0</v>
      </c>
      <c r="Q99" s="290"/>
      <c r="R99" s="529"/>
      <c r="S99" s="170">
        <f t="shared" si="36"/>
        <v>0</v>
      </c>
      <c r="T99" s="171">
        <f t="shared" si="37"/>
        <v>0</v>
      </c>
      <c r="U99" s="170">
        <f t="shared" si="38"/>
        <v>0</v>
      </c>
      <c r="V99" s="171">
        <f t="shared" si="39"/>
        <v>55260.262000000002</v>
      </c>
      <c r="X99" s="545" t="str">
        <f t="shared" si="46"/>
        <v/>
      </c>
      <c r="Y99" s="546">
        <f t="shared" si="47"/>
        <v>0</v>
      </c>
      <c r="AA99" s="792"/>
      <c r="AB99" s="792"/>
      <c r="AC99" s="792"/>
      <c r="AD99" s="792"/>
      <c r="AE99" s="792"/>
      <c r="AF99" s="792"/>
    </row>
    <row r="100" spans="1:32" ht="12.75" customHeight="1">
      <c r="A100" s="33"/>
      <c r="B100" s="293"/>
      <c r="C100" s="339"/>
      <c r="D100" s="340" t="s">
        <v>147</v>
      </c>
      <c r="E100" s="341" t="s">
        <v>121</v>
      </c>
      <c r="F100" s="342"/>
      <c r="G100" s="343"/>
      <c r="H100" s="344" t="s">
        <v>10</v>
      </c>
      <c r="I100" s="345">
        <v>1111.4000000000001</v>
      </c>
      <c r="J100" s="346">
        <f t="shared" si="43"/>
        <v>0</v>
      </c>
      <c r="K100" s="347">
        <f t="shared" si="40"/>
        <v>1.83E-2</v>
      </c>
      <c r="L100" s="348">
        <f t="shared" si="28"/>
        <v>0</v>
      </c>
      <c r="M100" s="345">
        <f t="shared" si="44"/>
        <v>47.43</v>
      </c>
      <c r="N100" s="349">
        <f t="shared" si="41"/>
        <v>0</v>
      </c>
      <c r="O100" s="349">
        <f t="shared" si="45"/>
        <v>52713.702000000005</v>
      </c>
      <c r="P100" s="338">
        <f t="shared" si="42"/>
        <v>52713.702000000005</v>
      </c>
      <c r="Q100" s="290"/>
      <c r="R100" s="529"/>
      <c r="S100" s="170">
        <f t="shared" si="36"/>
        <v>0</v>
      </c>
      <c r="T100" s="171">
        <f t="shared" si="37"/>
        <v>0</v>
      </c>
      <c r="U100" s="170">
        <f t="shared" si="38"/>
        <v>55260.262000000002</v>
      </c>
      <c r="V100" s="171">
        <f t="shared" si="39"/>
        <v>0</v>
      </c>
      <c r="X100" s="545">
        <f t="shared" si="46"/>
        <v>0</v>
      </c>
      <c r="Y100" s="546">
        <f t="shared" si="47"/>
        <v>0</v>
      </c>
      <c r="AA100" s="792"/>
      <c r="AB100" s="792"/>
      <c r="AC100" s="792"/>
      <c r="AD100" s="792"/>
      <c r="AE100" s="792"/>
      <c r="AF100" s="792"/>
    </row>
    <row r="101" spans="1:32" ht="12.75" customHeight="1">
      <c r="A101" s="33"/>
      <c r="B101" s="293"/>
      <c r="C101" s="339"/>
      <c r="D101" s="340" t="s">
        <v>187</v>
      </c>
      <c r="E101" s="341" t="s">
        <v>122</v>
      </c>
      <c r="F101" s="342"/>
      <c r="G101" s="343"/>
      <c r="H101" s="344" t="s">
        <v>10</v>
      </c>
      <c r="I101" s="345">
        <v>64</v>
      </c>
      <c r="J101" s="346">
        <f t="shared" si="43"/>
        <v>0</v>
      </c>
      <c r="K101" s="347">
        <f t="shared" si="40"/>
        <v>8.9999999999999998E-4</v>
      </c>
      <c r="L101" s="348">
        <f t="shared" si="28"/>
        <v>0</v>
      </c>
      <c r="M101" s="345">
        <f t="shared" si="44"/>
        <v>39.79</v>
      </c>
      <c r="N101" s="349">
        <f t="shared" si="41"/>
        <v>0</v>
      </c>
      <c r="O101" s="349">
        <f t="shared" si="45"/>
        <v>2546.56</v>
      </c>
      <c r="P101" s="338">
        <f t="shared" si="42"/>
        <v>2546.56</v>
      </c>
      <c r="Q101" s="290"/>
      <c r="R101" s="529"/>
      <c r="S101" s="170">
        <f t="shared" si="36"/>
        <v>0</v>
      </c>
      <c r="T101" s="171">
        <f t="shared" si="37"/>
        <v>0</v>
      </c>
      <c r="U101" s="170">
        <f t="shared" si="38"/>
        <v>2546.56</v>
      </c>
      <c r="V101" s="171">
        <f t="shared" si="39"/>
        <v>0</v>
      </c>
      <c r="X101" s="545">
        <f t="shared" si="46"/>
        <v>0</v>
      </c>
      <c r="Y101" s="546">
        <f t="shared" si="47"/>
        <v>0</v>
      </c>
      <c r="AA101" s="792"/>
      <c r="AB101" s="792"/>
      <c r="AC101" s="792"/>
      <c r="AD101" s="792"/>
      <c r="AE101" s="792"/>
      <c r="AF101" s="792"/>
    </row>
    <row r="102" spans="1:32" ht="12.75" customHeight="1">
      <c r="A102" s="33"/>
      <c r="B102" s="293"/>
      <c r="C102" s="350">
        <v>6</v>
      </c>
      <c r="D102" s="351" t="s">
        <v>113</v>
      </c>
      <c r="E102" s="352" t="s">
        <v>156</v>
      </c>
      <c r="F102" s="342"/>
      <c r="G102" s="343"/>
      <c r="H102" s="344" t="s">
        <v>144</v>
      </c>
      <c r="I102" s="345"/>
      <c r="J102" s="346"/>
      <c r="K102" s="347">
        <f t="shared" si="40"/>
        <v>0</v>
      </c>
      <c r="L102" s="348">
        <f t="shared" si="28"/>
        <v>0</v>
      </c>
      <c r="M102" s="345"/>
      <c r="N102" s="349">
        <f t="shared" si="41"/>
        <v>0</v>
      </c>
      <c r="O102" s="349">
        <f t="shared" si="45"/>
        <v>0</v>
      </c>
      <c r="P102" s="338">
        <f t="shared" si="42"/>
        <v>0</v>
      </c>
      <c r="Q102" s="290"/>
      <c r="R102" s="529"/>
      <c r="S102" s="170">
        <f t="shared" si="36"/>
        <v>0</v>
      </c>
      <c r="T102" s="171">
        <f t="shared" si="37"/>
        <v>0</v>
      </c>
      <c r="U102" s="170">
        <f t="shared" si="38"/>
        <v>0</v>
      </c>
      <c r="V102" s="171">
        <f t="shared" si="39"/>
        <v>157343.5301</v>
      </c>
      <c r="X102" s="545" t="str">
        <f t="shared" si="46"/>
        <v/>
      </c>
      <c r="Y102" s="546">
        <f t="shared" si="47"/>
        <v>0</v>
      </c>
      <c r="AA102" s="792"/>
      <c r="AB102" s="792"/>
      <c r="AC102" s="792"/>
      <c r="AD102" s="792"/>
      <c r="AE102" s="792"/>
      <c r="AF102" s="792"/>
    </row>
    <row r="103" spans="1:32" ht="12.75" customHeight="1">
      <c r="A103" s="33"/>
      <c r="B103" s="293"/>
      <c r="C103" s="339"/>
      <c r="D103" s="340" t="s">
        <v>188</v>
      </c>
      <c r="E103" s="341" t="s">
        <v>189</v>
      </c>
      <c r="F103" s="342"/>
      <c r="G103" s="343"/>
      <c r="H103" s="344" t="s">
        <v>108</v>
      </c>
      <c r="I103" s="345">
        <v>1397.18</v>
      </c>
      <c r="J103" s="346">
        <f t="shared" si="43"/>
        <v>0</v>
      </c>
      <c r="K103" s="347">
        <f t="shared" si="40"/>
        <v>1.1999999999999999E-3</v>
      </c>
      <c r="L103" s="348">
        <f t="shared" si="28"/>
        <v>0</v>
      </c>
      <c r="M103" s="345">
        <f t="shared" si="44"/>
        <v>2.4</v>
      </c>
      <c r="N103" s="349">
        <f t="shared" si="41"/>
        <v>0</v>
      </c>
      <c r="O103" s="349">
        <f t="shared" si="45"/>
        <v>3353.232</v>
      </c>
      <c r="P103" s="338">
        <f t="shared" si="42"/>
        <v>3353.232</v>
      </c>
      <c r="Q103" s="290"/>
      <c r="R103" s="529"/>
      <c r="S103" s="170">
        <f t="shared" si="36"/>
        <v>0</v>
      </c>
      <c r="T103" s="171">
        <f t="shared" si="37"/>
        <v>0</v>
      </c>
      <c r="U103" s="170">
        <f t="shared" si="38"/>
        <v>157343.5301</v>
      </c>
      <c r="V103" s="171">
        <f t="shared" si="39"/>
        <v>0</v>
      </c>
      <c r="X103" s="545">
        <f t="shared" si="46"/>
        <v>0</v>
      </c>
      <c r="Y103" s="546">
        <f t="shared" si="47"/>
        <v>0</v>
      </c>
      <c r="AA103" s="792"/>
      <c r="AB103" s="792"/>
      <c r="AC103" s="792"/>
      <c r="AD103" s="792"/>
      <c r="AE103" s="792"/>
      <c r="AF103" s="792"/>
    </row>
    <row r="104" spans="1:32" ht="12.75" customHeight="1">
      <c r="A104" s="33"/>
      <c r="B104" s="293"/>
      <c r="C104" s="339"/>
      <c r="D104" s="340" t="s">
        <v>190</v>
      </c>
      <c r="E104" s="341" t="s">
        <v>191</v>
      </c>
      <c r="F104" s="342"/>
      <c r="G104" s="343"/>
      <c r="H104" s="344" t="s">
        <v>107</v>
      </c>
      <c r="I104" s="345">
        <v>139.72</v>
      </c>
      <c r="J104" s="346">
        <f t="shared" si="43"/>
        <v>0</v>
      </c>
      <c r="K104" s="347">
        <f t="shared" si="40"/>
        <v>7.4999999999999997E-3</v>
      </c>
      <c r="L104" s="348">
        <f t="shared" si="28"/>
        <v>0</v>
      </c>
      <c r="M104" s="345">
        <f t="shared" si="44"/>
        <v>153.44</v>
      </c>
      <c r="N104" s="349">
        <f t="shared" si="41"/>
        <v>0</v>
      </c>
      <c r="O104" s="349">
        <f t="shared" si="45"/>
        <v>21438.6368</v>
      </c>
      <c r="P104" s="338">
        <f t="shared" si="42"/>
        <v>21438.6368</v>
      </c>
      <c r="Q104" s="290"/>
      <c r="R104" s="529"/>
      <c r="S104" s="170">
        <f t="shared" si="36"/>
        <v>0</v>
      </c>
      <c r="T104" s="171">
        <f t="shared" si="37"/>
        <v>0</v>
      </c>
      <c r="U104" s="170">
        <f t="shared" si="38"/>
        <v>153990.29810000001</v>
      </c>
      <c r="V104" s="171">
        <f t="shared" si="39"/>
        <v>0</v>
      </c>
      <c r="X104" s="545">
        <f t="shared" si="46"/>
        <v>0</v>
      </c>
      <c r="Y104" s="546">
        <f t="shared" si="47"/>
        <v>0</v>
      </c>
      <c r="AA104" s="792"/>
      <c r="AB104" s="792"/>
      <c r="AC104" s="792"/>
      <c r="AD104" s="792"/>
      <c r="AE104" s="792"/>
      <c r="AF104" s="792"/>
    </row>
    <row r="105" spans="1:32" ht="12.75" customHeight="1">
      <c r="A105" s="33"/>
      <c r="B105" s="293"/>
      <c r="C105" s="339"/>
      <c r="D105" s="340" t="s">
        <v>192</v>
      </c>
      <c r="E105" s="341" t="s">
        <v>194</v>
      </c>
      <c r="F105" s="342"/>
      <c r="G105" s="343"/>
      <c r="H105" s="344" t="s">
        <v>108</v>
      </c>
      <c r="I105" s="345">
        <v>462.89</v>
      </c>
      <c r="J105" s="346">
        <f t="shared" si="43"/>
        <v>0</v>
      </c>
      <c r="K105" s="347">
        <f t="shared" si="40"/>
        <v>2.5100000000000001E-2</v>
      </c>
      <c r="L105" s="348">
        <f t="shared" si="28"/>
        <v>0</v>
      </c>
      <c r="M105" s="345">
        <f t="shared" si="44"/>
        <v>155.88</v>
      </c>
      <c r="N105" s="349">
        <f t="shared" si="41"/>
        <v>0</v>
      </c>
      <c r="O105" s="349">
        <f t="shared" si="45"/>
        <v>72155.2932</v>
      </c>
      <c r="P105" s="338">
        <f t="shared" si="42"/>
        <v>72155.2932</v>
      </c>
      <c r="Q105" s="290"/>
      <c r="R105" s="529"/>
      <c r="S105" s="170">
        <f t="shared" si="36"/>
        <v>0</v>
      </c>
      <c r="T105" s="171">
        <f t="shared" si="37"/>
        <v>0</v>
      </c>
      <c r="U105" s="170">
        <f t="shared" si="38"/>
        <v>132551.66130000001</v>
      </c>
      <c r="V105" s="171">
        <f t="shared" si="39"/>
        <v>0</v>
      </c>
      <c r="X105" s="545">
        <f t="shared" si="46"/>
        <v>0</v>
      </c>
      <c r="Y105" s="546">
        <f t="shared" si="47"/>
        <v>0</v>
      </c>
      <c r="AA105" s="792"/>
      <c r="AB105" s="792"/>
      <c r="AC105" s="792"/>
      <c r="AD105" s="792"/>
      <c r="AE105" s="792"/>
      <c r="AF105" s="792"/>
    </row>
    <row r="106" spans="1:32" ht="12.75" customHeight="1">
      <c r="A106" s="33"/>
      <c r="B106" s="293"/>
      <c r="C106" s="339"/>
      <c r="D106" s="340" t="s">
        <v>193</v>
      </c>
      <c r="E106" s="341" t="s">
        <v>197</v>
      </c>
      <c r="F106" s="342"/>
      <c r="G106" s="343"/>
      <c r="H106" s="344" t="s">
        <v>108</v>
      </c>
      <c r="I106" s="345">
        <v>807.89</v>
      </c>
      <c r="J106" s="346">
        <f t="shared" si="43"/>
        <v>0</v>
      </c>
      <c r="K106" s="347">
        <f t="shared" si="40"/>
        <v>1.14E-2</v>
      </c>
      <c r="L106" s="348">
        <f t="shared" si="28"/>
        <v>0</v>
      </c>
      <c r="M106" s="345">
        <f t="shared" si="44"/>
        <v>40.64</v>
      </c>
      <c r="N106" s="349">
        <f t="shared" si="41"/>
        <v>0</v>
      </c>
      <c r="O106" s="349">
        <f t="shared" si="45"/>
        <v>32832.649599999997</v>
      </c>
      <c r="P106" s="338">
        <f t="shared" si="42"/>
        <v>32832.649599999997</v>
      </c>
      <c r="Q106" s="290"/>
      <c r="R106" s="529"/>
      <c r="S106" s="170">
        <f t="shared" si="36"/>
        <v>0</v>
      </c>
      <c r="T106" s="171">
        <f t="shared" si="37"/>
        <v>0</v>
      </c>
      <c r="U106" s="170">
        <f t="shared" si="38"/>
        <v>60396.3681</v>
      </c>
      <c r="V106" s="171">
        <f t="shared" si="39"/>
        <v>0</v>
      </c>
      <c r="X106" s="545">
        <f t="shared" si="46"/>
        <v>0</v>
      </c>
      <c r="Y106" s="546">
        <f t="shared" si="47"/>
        <v>0</v>
      </c>
      <c r="AA106" s="792"/>
      <c r="AB106" s="792"/>
      <c r="AC106" s="792"/>
      <c r="AD106" s="792"/>
      <c r="AE106" s="792"/>
      <c r="AF106" s="792"/>
    </row>
    <row r="107" spans="1:32" ht="12.75" customHeight="1">
      <c r="A107" s="33"/>
      <c r="B107" s="293"/>
      <c r="C107" s="339"/>
      <c r="D107" s="340" t="s">
        <v>195</v>
      </c>
      <c r="E107" s="341" t="s">
        <v>196</v>
      </c>
      <c r="F107" s="342"/>
      <c r="G107" s="343"/>
      <c r="H107" s="344" t="s">
        <v>108</v>
      </c>
      <c r="I107" s="345">
        <v>126.4</v>
      </c>
      <c r="J107" s="346">
        <f t="shared" si="43"/>
        <v>0</v>
      </c>
      <c r="K107" s="347">
        <f t="shared" si="40"/>
        <v>4.1999999999999997E-3</v>
      </c>
      <c r="L107" s="348">
        <f t="shared" si="28"/>
        <v>0</v>
      </c>
      <c r="M107" s="345">
        <f t="shared" si="44"/>
        <v>94.86</v>
      </c>
      <c r="N107" s="349">
        <f t="shared" si="41"/>
        <v>0</v>
      </c>
      <c r="O107" s="349">
        <f t="shared" si="45"/>
        <v>11990.304</v>
      </c>
      <c r="P107" s="338">
        <f t="shared" si="42"/>
        <v>11990.304</v>
      </c>
      <c r="Q107" s="290"/>
      <c r="R107" s="529"/>
      <c r="S107" s="170">
        <f t="shared" si="36"/>
        <v>0</v>
      </c>
      <c r="T107" s="171">
        <f t="shared" si="37"/>
        <v>0</v>
      </c>
      <c r="U107" s="170">
        <f t="shared" si="38"/>
        <v>27563.718500000003</v>
      </c>
      <c r="V107" s="171">
        <f t="shared" si="39"/>
        <v>0</v>
      </c>
      <c r="X107" s="545">
        <f t="shared" si="46"/>
        <v>0</v>
      </c>
      <c r="Y107" s="546">
        <f t="shared" si="47"/>
        <v>0</v>
      </c>
      <c r="AA107" s="792"/>
      <c r="AB107" s="792"/>
      <c r="AC107" s="792"/>
      <c r="AD107" s="792"/>
      <c r="AE107" s="792"/>
      <c r="AF107" s="792"/>
    </row>
    <row r="108" spans="1:32" ht="12.75" customHeight="1">
      <c r="A108" s="33"/>
      <c r="B108" s="293"/>
      <c r="C108" s="339"/>
      <c r="D108" s="340" t="s">
        <v>198</v>
      </c>
      <c r="E108" s="341" t="s">
        <v>199</v>
      </c>
      <c r="F108" s="342"/>
      <c r="G108" s="343"/>
      <c r="H108" s="344" t="s">
        <v>10</v>
      </c>
      <c r="I108" s="345">
        <v>649.20000000000005</v>
      </c>
      <c r="J108" s="346">
        <f t="shared" si="43"/>
        <v>0</v>
      </c>
      <c r="K108" s="347">
        <f t="shared" si="40"/>
        <v>1E-4</v>
      </c>
      <c r="L108" s="348">
        <f t="shared" si="28"/>
        <v>0</v>
      </c>
      <c r="M108" s="345">
        <f t="shared" si="44"/>
        <v>0.41</v>
      </c>
      <c r="N108" s="349">
        <f t="shared" si="41"/>
        <v>0</v>
      </c>
      <c r="O108" s="349">
        <f t="shared" si="45"/>
        <v>266.17200000000003</v>
      </c>
      <c r="P108" s="338">
        <f t="shared" si="42"/>
        <v>266.17200000000003</v>
      </c>
      <c r="Q108" s="290"/>
      <c r="R108" s="529"/>
      <c r="S108" s="170">
        <f t="shared" si="36"/>
        <v>0</v>
      </c>
      <c r="T108" s="171">
        <f t="shared" si="37"/>
        <v>0</v>
      </c>
      <c r="U108" s="170">
        <f t="shared" si="38"/>
        <v>15573.414500000001</v>
      </c>
      <c r="V108" s="171">
        <f t="shared" si="39"/>
        <v>0</v>
      </c>
      <c r="X108" s="545">
        <f t="shared" si="46"/>
        <v>0</v>
      </c>
      <c r="Y108" s="546">
        <f t="shared" si="47"/>
        <v>0</v>
      </c>
      <c r="AA108" s="792"/>
      <c r="AB108" s="792"/>
      <c r="AC108" s="792"/>
      <c r="AD108" s="792"/>
      <c r="AE108" s="792"/>
      <c r="AF108" s="792"/>
    </row>
    <row r="109" spans="1:32" ht="12.75" customHeight="1">
      <c r="A109" s="33"/>
      <c r="B109" s="293"/>
      <c r="C109" s="339"/>
      <c r="D109" s="340" t="s">
        <v>200</v>
      </c>
      <c r="E109" s="341" t="s">
        <v>123</v>
      </c>
      <c r="F109" s="342"/>
      <c r="G109" s="343"/>
      <c r="H109" s="344" t="s">
        <v>108</v>
      </c>
      <c r="I109" s="345">
        <v>1201.25</v>
      </c>
      <c r="J109" s="346">
        <f t="shared" si="43"/>
        <v>0</v>
      </c>
      <c r="K109" s="347">
        <f t="shared" si="40"/>
        <v>4.4000000000000003E-3</v>
      </c>
      <c r="L109" s="348">
        <f t="shared" si="28"/>
        <v>0</v>
      </c>
      <c r="M109" s="345">
        <f t="shared" si="44"/>
        <v>10.45</v>
      </c>
      <c r="N109" s="349">
        <f t="shared" si="41"/>
        <v>0</v>
      </c>
      <c r="O109" s="349">
        <f t="shared" si="45"/>
        <v>12553.0625</v>
      </c>
      <c r="P109" s="338">
        <f t="shared" si="42"/>
        <v>12553.0625</v>
      </c>
      <c r="Q109" s="290"/>
      <c r="R109" s="529"/>
      <c r="S109" s="170">
        <f t="shared" si="36"/>
        <v>0</v>
      </c>
      <c r="T109" s="171">
        <f t="shared" si="37"/>
        <v>0</v>
      </c>
      <c r="U109" s="170">
        <f t="shared" si="38"/>
        <v>15307.2425</v>
      </c>
      <c r="V109" s="171">
        <f t="shared" si="39"/>
        <v>0</v>
      </c>
      <c r="X109" s="545">
        <f t="shared" si="46"/>
        <v>0</v>
      </c>
      <c r="Y109" s="546">
        <f t="shared" si="47"/>
        <v>0</v>
      </c>
      <c r="AA109" s="792"/>
      <c r="AB109" s="792"/>
      <c r="AC109" s="792"/>
      <c r="AD109" s="792"/>
      <c r="AE109" s="792"/>
      <c r="AF109" s="792"/>
    </row>
    <row r="110" spans="1:32" ht="12.75" customHeight="1">
      <c r="A110" s="33"/>
      <c r="B110" s="293"/>
      <c r="C110" s="339"/>
      <c r="D110" s="340" t="s">
        <v>201</v>
      </c>
      <c r="E110" s="341" t="s">
        <v>202</v>
      </c>
      <c r="F110" s="342"/>
      <c r="G110" s="343"/>
      <c r="H110" s="344" t="s">
        <v>106</v>
      </c>
      <c r="I110" s="345">
        <v>6</v>
      </c>
      <c r="J110" s="346">
        <f t="shared" si="43"/>
        <v>0</v>
      </c>
      <c r="K110" s="347">
        <f t="shared" si="40"/>
        <v>1E-3</v>
      </c>
      <c r="L110" s="348">
        <f t="shared" si="28"/>
        <v>0</v>
      </c>
      <c r="M110" s="345">
        <f t="shared" si="44"/>
        <v>459.03</v>
      </c>
      <c r="N110" s="349">
        <f t="shared" si="41"/>
        <v>0</v>
      </c>
      <c r="O110" s="349">
        <f t="shared" si="45"/>
        <v>2754.18</v>
      </c>
      <c r="P110" s="338">
        <f t="shared" si="42"/>
        <v>2754.18</v>
      </c>
      <c r="Q110" s="290"/>
      <c r="R110" s="529"/>
      <c r="S110" s="170">
        <f t="shared" si="36"/>
        <v>0</v>
      </c>
      <c r="T110" s="171">
        <f t="shared" si="37"/>
        <v>0</v>
      </c>
      <c r="U110" s="170">
        <f t="shared" si="38"/>
        <v>2754.18</v>
      </c>
      <c r="V110" s="171">
        <f t="shared" si="39"/>
        <v>0</v>
      </c>
      <c r="X110" s="545">
        <f t="shared" si="46"/>
        <v>0</v>
      </c>
      <c r="Y110" s="546">
        <f t="shared" si="47"/>
        <v>0</v>
      </c>
      <c r="AA110" s="792"/>
      <c r="AB110" s="792"/>
      <c r="AC110" s="792"/>
      <c r="AD110" s="792"/>
      <c r="AE110" s="792"/>
      <c r="AF110" s="792"/>
    </row>
    <row r="111" spans="1:32" ht="12.75" customHeight="1">
      <c r="A111" s="33"/>
      <c r="B111" s="293"/>
      <c r="C111" s="350">
        <v>7</v>
      </c>
      <c r="D111" s="351" t="s">
        <v>114</v>
      </c>
      <c r="E111" s="352" t="s">
        <v>9</v>
      </c>
      <c r="F111" s="342"/>
      <c r="G111" s="343"/>
      <c r="H111" s="344" t="s">
        <v>144</v>
      </c>
      <c r="I111" s="345"/>
      <c r="J111" s="346"/>
      <c r="K111" s="347">
        <f t="shared" si="40"/>
        <v>0</v>
      </c>
      <c r="L111" s="348">
        <f t="shared" si="28"/>
        <v>0</v>
      </c>
      <c r="M111" s="345"/>
      <c r="N111" s="349">
        <f t="shared" si="41"/>
        <v>0</v>
      </c>
      <c r="O111" s="349">
        <f t="shared" si="45"/>
        <v>0</v>
      </c>
      <c r="P111" s="338">
        <f t="shared" si="42"/>
        <v>0</v>
      </c>
      <c r="Q111" s="290"/>
      <c r="R111" s="529"/>
      <c r="S111" s="170">
        <f t="shared" si="36"/>
        <v>0</v>
      </c>
      <c r="T111" s="171">
        <f t="shared" si="37"/>
        <v>0</v>
      </c>
      <c r="U111" s="170">
        <f t="shared" si="38"/>
        <v>0</v>
      </c>
      <c r="V111" s="171">
        <f t="shared" si="39"/>
        <v>12446.732400000001</v>
      </c>
      <c r="X111" s="545" t="str">
        <f t="shared" si="46"/>
        <v/>
      </c>
      <c r="Y111" s="546">
        <f t="shared" si="47"/>
        <v>0</v>
      </c>
      <c r="AA111" s="792"/>
      <c r="AB111" s="792"/>
      <c r="AC111" s="792"/>
      <c r="AD111" s="792"/>
      <c r="AE111" s="792"/>
      <c r="AF111" s="792"/>
    </row>
    <row r="112" spans="1:32" ht="12.75" customHeight="1">
      <c r="A112" s="33"/>
      <c r="B112" s="293"/>
      <c r="C112" s="339"/>
      <c r="D112" s="340" t="s">
        <v>148</v>
      </c>
      <c r="E112" s="341" t="s">
        <v>124</v>
      </c>
      <c r="F112" s="342"/>
      <c r="G112" s="343"/>
      <c r="H112" s="344" t="s">
        <v>108</v>
      </c>
      <c r="I112" s="345">
        <v>139.44</v>
      </c>
      <c r="J112" s="346">
        <f t="shared" si="43"/>
        <v>0</v>
      </c>
      <c r="K112" s="347">
        <f t="shared" si="40"/>
        <v>1.6999999999999999E-3</v>
      </c>
      <c r="L112" s="348">
        <f t="shared" si="28"/>
        <v>0</v>
      </c>
      <c r="M112" s="345">
        <f t="shared" si="44"/>
        <v>34.21</v>
      </c>
      <c r="N112" s="349">
        <f t="shared" si="41"/>
        <v>0</v>
      </c>
      <c r="O112" s="349">
        <f t="shared" si="45"/>
        <v>4770.2424000000001</v>
      </c>
      <c r="P112" s="338">
        <f t="shared" si="42"/>
        <v>4770.2424000000001</v>
      </c>
      <c r="Q112" s="290"/>
      <c r="R112" s="529"/>
      <c r="S112" s="170">
        <f t="shared" si="36"/>
        <v>0</v>
      </c>
      <c r="T112" s="171">
        <f t="shared" si="37"/>
        <v>0</v>
      </c>
      <c r="U112" s="170">
        <f t="shared" si="38"/>
        <v>12446.732400000001</v>
      </c>
      <c r="V112" s="171">
        <f t="shared" si="39"/>
        <v>0</v>
      </c>
      <c r="X112" s="545">
        <f t="shared" si="46"/>
        <v>0</v>
      </c>
      <c r="Y112" s="546">
        <f t="shared" si="47"/>
        <v>0</v>
      </c>
      <c r="AA112" s="792"/>
      <c r="AB112" s="792"/>
      <c r="AC112" s="792"/>
      <c r="AD112" s="792"/>
      <c r="AE112" s="792"/>
      <c r="AF112" s="792"/>
    </row>
    <row r="113" spans="1:32" ht="12.75" customHeight="1">
      <c r="A113" s="33"/>
      <c r="B113" s="293"/>
      <c r="C113" s="339"/>
      <c r="D113" s="340" t="s">
        <v>203</v>
      </c>
      <c r="E113" s="341" t="s">
        <v>125</v>
      </c>
      <c r="F113" s="342"/>
      <c r="G113" s="343"/>
      <c r="H113" s="344" t="s">
        <v>106</v>
      </c>
      <c r="I113" s="345">
        <v>6</v>
      </c>
      <c r="J113" s="346">
        <f t="shared" si="43"/>
        <v>0</v>
      </c>
      <c r="K113" s="347">
        <f t="shared" si="40"/>
        <v>1.1000000000000001E-3</v>
      </c>
      <c r="L113" s="348">
        <f t="shared" si="28"/>
        <v>0</v>
      </c>
      <c r="M113" s="345">
        <f t="shared" si="44"/>
        <v>539.02</v>
      </c>
      <c r="N113" s="349">
        <f t="shared" si="41"/>
        <v>0</v>
      </c>
      <c r="O113" s="349">
        <f t="shared" si="45"/>
        <v>3234.12</v>
      </c>
      <c r="P113" s="338">
        <f t="shared" si="42"/>
        <v>3234.12</v>
      </c>
      <c r="Q113" s="290"/>
      <c r="R113" s="529"/>
      <c r="S113" s="170">
        <f t="shared" si="36"/>
        <v>0</v>
      </c>
      <c r="T113" s="171">
        <f t="shared" si="37"/>
        <v>0</v>
      </c>
      <c r="U113" s="170">
        <f t="shared" si="38"/>
        <v>7676.49</v>
      </c>
      <c r="V113" s="171">
        <f t="shared" si="39"/>
        <v>0</v>
      </c>
      <c r="X113" s="545">
        <f t="shared" si="46"/>
        <v>0</v>
      </c>
      <c r="Y113" s="546">
        <f t="shared" si="47"/>
        <v>0</v>
      </c>
      <c r="AA113" s="792"/>
      <c r="AB113" s="792"/>
      <c r="AC113" s="792"/>
      <c r="AD113" s="792"/>
      <c r="AE113" s="792"/>
      <c r="AF113" s="792"/>
    </row>
    <row r="114" spans="1:32" ht="12.75" customHeight="1">
      <c r="A114" s="33"/>
      <c r="B114" s="293"/>
      <c r="C114" s="339"/>
      <c r="D114" s="340" t="s">
        <v>204</v>
      </c>
      <c r="E114" s="341" t="s">
        <v>126</v>
      </c>
      <c r="F114" s="342"/>
      <c r="G114" s="343"/>
      <c r="H114" s="344" t="s">
        <v>106</v>
      </c>
      <c r="I114" s="345">
        <v>3</v>
      </c>
      <c r="J114" s="346">
        <f t="shared" si="43"/>
        <v>0</v>
      </c>
      <c r="K114" s="347">
        <f t="shared" ref="K114:K149" si="48">IF(ISBLANK(total),0,IF((A114)="cima",ROUNDUP(O114/total,4),IF((A114)="baixo",ROUNDDOWN(O114/total,4),ROUND(O114/total,4))))</f>
        <v>5.9999999999999995E-4</v>
      </c>
      <c r="L114" s="348">
        <f t="shared" si="28"/>
        <v>0</v>
      </c>
      <c r="M114" s="345">
        <f t="shared" si="44"/>
        <v>551.99</v>
      </c>
      <c r="N114" s="349">
        <f t="shared" si="41"/>
        <v>0</v>
      </c>
      <c r="O114" s="349">
        <f t="shared" si="45"/>
        <v>1655.97</v>
      </c>
      <c r="P114" s="338">
        <f t="shared" si="42"/>
        <v>1655.97</v>
      </c>
      <c r="Q114" s="290"/>
      <c r="R114" s="529"/>
      <c r="S114" s="170">
        <f t="shared" si="36"/>
        <v>0</v>
      </c>
      <c r="T114" s="171">
        <f t="shared" si="37"/>
        <v>0</v>
      </c>
      <c r="U114" s="170">
        <f t="shared" si="38"/>
        <v>4442.37</v>
      </c>
      <c r="V114" s="171">
        <f t="shared" si="39"/>
        <v>0</v>
      </c>
      <c r="X114" s="545">
        <f t="shared" si="46"/>
        <v>0</v>
      </c>
      <c r="Y114" s="546">
        <f t="shared" si="47"/>
        <v>0</v>
      </c>
      <c r="AA114" s="792"/>
      <c r="AB114" s="792"/>
      <c r="AC114" s="792"/>
      <c r="AD114" s="792"/>
      <c r="AE114" s="792"/>
      <c r="AF114" s="792"/>
    </row>
    <row r="115" spans="1:32" ht="12.75" customHeight="1">
      <c r="A115" s="33"/>
      <c r="B115" s="293"/>
      <c r="C115" s="339"/>
      <c r="D115" s="340" t="s">
        <v>205</v>
      </c>
      <c r="E115" s="341" t="s">
        <v>207</v>
      </c>
      <c r="F115" s="342"/>
      <c r="G115" s="343"/>
      <c r="H115" s="344" t="s">
        <v>106</v>
      </c>
      <c r="I115" s="345">
        <v>0</v>
      </c>
      <c r="J115" s="346">
        <f t="shared" si="43"/>
        <v>0</v>
      </c>
      <c r="K115" s="347">
        <f t="shared" si="48"/>
        <v>0</v>
      </c>
      <c r="L115" s="348">
        <f t="shared" si="28"/>
        <v>0</v>
      </c>
      <c r="M115" s="345">
        <f t="shared" ref="M115:M146" si="49">M46</f>
        <v>543.05999999999995</v>
      </c>
      <c r="N115" s="349">
        <f t="shared" si="41"/>
        <v>0</v>
      </c>
      <c r="O115" s="349">
        <f t="shared" si="45"/>
        <v>0</v>
      </c>
      <c r="P115" s="338">
        <f t="shared" si="42"/>
        <v>0</v>
      </c>
      <c r="Q115" s="290"/>
      <c r="R115" s="529"/>
      <c r="S115" s="170">
        <f t="shared" si="36"/>
        <v>0</v>
      </c>
      <c r="T115" s="171">
        <f t="shared" si="37"/>
        <v>0</v>
      </c>
      <c r="U115" s="170">
        <f t="shared" si="38"/>
        <v>2786.3999999999996</v>
      </c>
      <c r="V115" s="171">
        <f t="shared" si="39"/>
        <v>0</v>
      </c>
      <c r="X115" s="545">
        <f t="shared" si="46"/>
        <v>0</v>
      </c>
      <c r="Y115" s="546">
        <f t="shared" si="47"/>
        <v>0</v>
      </c>
      <c r="AA115" s="792"/>
      <c r="AB115" s="792"/>
      <c r="AC115" s="792"/>
      <c r="AD115" s="792"/>
      <c r="AE115" s="792"/>
      <c r="AF115" s="792"/>
    </row>
    <row r="116" spans="1:32" ht="12.75" customHeight="1">
      <c r="A116" s="33"/>
      <c r="B116" s="293"/>
      <c r="C116" s="339"/>
      <c r="D116" s="340" t="s">
        <v>206</v>
      </c>
      <c r="E116" s="341" t="s">
        <v>157</v>
      </c>
      <c r="F116" s="342"/>
      <c r="G116" s="343"/>
      <c r="H116" s="344" t="s">
        <v>106</v>
      </c>
      <c r="I116" s="345">
        <v>5</v>
      </c>
      <c r="J116" s="346">
        <f t="shared" si="43"/>
        <v>0</v>
      </c>
      <c r="K116" s="347">
        <f t="shared" si="48"/>
        <v>1E-3</v>
      </c>
      <c r="L116" s="348">
        <f t="shared" si="28"/>
        <v>0</v>
      </c>
      <c r="M116" s="345">
        <f t="shared" si="49"/>
        <v>557.28</v>
      </c>
      <c r="N116" s="349">
        <f t="shared" si="41"/>
        <v>0</v>
      </c>
      <c r="O116" s="349">
        <f t="shared" si="45"/>
        <v>2786.3999999999996</v>
      </c>
      <c r="P116" s="338">
        <f t="shared" si="42"/>
        <v>2786.3999999999996</v>
      </c>
      <c r="Q116" s="290"/>
      <c r="R116" s="529"/>
      <c r="S116" s="170">
        <f t="shared" si="36"/>
        <v>0</v>
      </c>
      <c r="T116" s="171">
        <f t="shared" si="37"/>
        <v>0</v>
      </c>
      <c r="U116" s="170">
        <f t="shared" si="38"/>
        <v>2786.3999999999996</v>
      </c>
      <c r="V116" s="171">
        <f t="shared" si="39"/>
        <v>0</v>
      </c>
      <c r="X116" s="545">
        <f t="shared" si="46"/>
        <v>0</v>
      </c>
      <c r="Y116" s="546">
        <f t="shared" si="47"/>
        <v>0</v>
      </c>
      <c r="AA116" s="792"/>
      <c r="AB116" s="792"/>
      <c r="AC116" s="792"/>
      <c r="AD116" s="792"/>
      <c r="AE116" s="792"/>
      <c r="AF116" s="792"/>
    </row>
    <row r="117" spans="1:32" ht="12.75" customHeight="1">
      <c r="A117" s="33"/>
      <c r="B117" s="293"/>
      <c r="C117" s="350">
        <v>8</v>
      </c>
      <c r="D117" s="351">
        <v>8</v>
      </c>
      <c r="E117" s="352" t="s">
        <v>127</v>
      </c>
      <c r="F117" s="342"/>
      <c r="G117" s="343"/>
      <c r="H117" s="344" t="s">
        <v>144</v>
      </c>
      <c r="I117" s="345"/>
      <c r="J117" s="346"/>
      <c r="K117" s="347">
        <f t="shared" si="48"/>
        <v>0</v>
      </c>
      <c r="L117" s="348">
        <f t="shared" si="28"/>
        <v>0</v>
      </c>
      <c r="M117" s="345"/>
      <c r="N117" s="349">
        <f t="shared" si="41"/>
        <v>0</v>
      </c>
      <c r="O117" s="349">
        <f t="shared" si="45"/>
        <v>0</v>
      </c>
      <c r="P117" s="338">
        <f t="shared" si="42"/>
        <v>0</v>
      </c>
      <c r="Q117" s="290"/>
      <c r="R117" s="529"/>
      <c r="S117" s="170">
        <f t="shared" si="36"/>
        <v>0</v>
      </c>
      <c r="T117" s="171">
        <f t="shared" si="37"/>
        <v>155428.91</v>
      </c>
      <c r="U117" s="170">
        <f t="shared" si="38"/>
        <v>0</v>
      </c>
      <c r="V117" s="171">
        <f t="shared" si="39"/>
        <v>251166.40979999999</v>
      </c>
      <c r="X117" s="545" t="str">
        <f t="shared" si="46"/>
        <v/>
      </c>
      <c r="Y117" s="546">
        <f t="shared" si="47"/>
        <v>0</v>
      </c>
      <c r="AA117" s="792"/>
      <c r="AB117" s="792"/>
      <c r="AC117" s="792"/>
      <c r="AD117" s="792"/>
      <c r="AE117" s="792"/>
      <c r="AF117" s="792"/>
    </row>
    <row r="118" spans="1:32" ht="12.75" customHeight="1">
      <c r="A118" s="33"/>
      <c r="B118" s="293"/>
      <c r="C118" s="339"/>
      <c r="D118" s="340" t="s">
        <v>146</v>
      </c>
      <c r="E118" s="341" t="s">
        <v>128</v>
      </c>
      <c r="F118" s="342"/>
      <c r="G118" s="343"/>
      <c r="H118" s="344" t="s">
        <v>107</v>
      </c>
      <c r="I118" s="345">
        <v>1823.77</v>
      </c>
      <c r="J118" s="346">
        <f t="shared" si="43"/>
        <v>0.85277748838943512</v>
      </c>
      <c r="K118" s="347">
        <f t="shared" si="48"/>
        <v>7.7999999999999996E-3</v>
      </c>
      <c r="L118" s="348">
        <f t="shared" si="28"/>
        <v>6.7000000000000002E-3</v>
      </c>
      <c r="M118" s="345">
        <f t="shared" si="49"/>
        <v>12.34</v>
      </c>
      <c r="N118" s="349">
        <f t="shared" si="41"/>
        <v>19192.03</v>
      </c>
      <c r="O118" s="349">
        <f t="shared" si="45"/>
        <v>22505.321799999998</v>
      </c>
      <c r="P118" s="338">
        <f t="shared" si="42"/>
        <v>3313.2917999999991</v>
      </c>
      <c r="Q118" s="290"/>
      <c r="R118" s="529"/>
      <c r="S118" s="170">
        <f t="shared" si="36"/>
        <v>155428.91</v>
      </c>
      <c r="T118" s="171">
        <f t="shared" si="37"/>
        <v>0</v>
      </c>
      <c r="U118" s="170">
        <f t="shared" si="38"/>
        <v>251166.40979999999</v>
      </c>
      <c r="V118" s="171">
        <f t="shared" si="39"/>
        <v>0</v>
      </c>
      <c r="X118" s="545">
        <f t="shared" si="46"/>
        <v>1555.27</v>
      </c>
      <c r="Y118" s="546">
        <f t="shared" si="47"/>
        <v>0.85277748838943512</v>
      </c>
      <c r="AA118" s="792">
        <v>1555.27</v>
      </c>
      <c r="AB118" s="792"/>
      <c r="AC118" s="792"/>
      <c r="AD118" s="792"/>
      <c r="AE118" s="792"/>
      <c r="AF118" s="792"/>
    </row>
    <row r="119" spans="1:32" ht="12.75" customHeight="1">
      <c r="A119" s="33"/>
      <c r="B119" s="293"/>
      <c r="C119" s="339"/>
      <c r="D119" s="340" t="s">
        <v>208</v>
      </c>
      <c r="E119" s="341" t="s">
        <v>129</v>
      </c>
      <c r="F119" s="342"/>
      <c r="G119" s="343"/>
      <c r="H119" s="344" t="s">
        <v>107</v>
      </c>
      <c r="I119" s="345">
        <v>1191.99</v>
      </c>
      <c r="J119" s="346">
        <f t="shared" si="43"/>
        <v>0.8218693109841525</v>
      </c>
      <c r="K119" s="347">
        <f t="shared" si="48"/>
        <v>1.18E-2</v>
      </c>
      <c r="L119" s="348">
        <f t="shared" si="28"/>
        <v>9.7000000000000003E-3</v>
      </c>
      <c r="M119" s="345">
        <f t="shared" si="49"/>
        <v>28.46</v>
      </c>
      <c r="N119" s="349">
        <f t="shared" si="41"/>
        <v>27881.119999999999</v>
      </c>
      <c r="O119" s="349">
        <f t="shared" si="45"/>
        <v>33924.035400000001</v>
      </c>
      <c r="P119" s="338">
        <f t="shared" si="42"/>
        <v>6042.9154000000017</v>
      </c>
      <c r="Q119" s="290"/>
      <c r="R119" s="529"/>
      <c r="S119" s="170">
        <f t="shared" si="36"/>
        <v>136236.88</v>
      </c>
      <c r="T119" s="171">
        <f t="shared" si="37"/>
        <v>0</v>
      </c>
      <c r="U119" s="170">
        <f t="shared" si="38"/>
        <v>228661.08799999999</v>
      </c>
      <c r="V119" s="171">
        <f t="shared" si="39"/>
        <v>0</v>
      </c>
      <c r="X119" s="545">
        <f t="shared" si="46"/>
        <v>979.66</v>
      </c>
      <c r="Y119" s="546">
        <f t="shared" si="47"/>
        <v>0.8218693109841525</v>
      </c>
      <c r="AA119" s="792">
        <v>979.66</v>
      </c>
      <c r="AB119" s="792"/>
      <c r="AC119" s="792"/>
      <c r="AD119" s="792"/>
      <c r="AE119" s="792"/>
      <c r="AF119" s="792"/>
    </row>
    <row r="120" spans="1:32" ht="12.75" customHeight="1">
      <c r="A120" s="33"/>
      <c r="B120" s="293"/>
      <c r="C120" s="339"/>
      <c r="D120" s="340" t="s">
        <v>209</v>
      </c>
      <c r="E120" s="341" t="s">
        <v>158</v>
      </c>
      <c r="F120" s="342"/>
      <c r="G120" s="343"/>
      <c r="H120" s="344" t="s">
        <v>106</v>
      </c>
      <c r="I120" s="345">
        <v>0</v>
      </c>
      <c r="J120" s="346">
        <f t="shared" si="43"/>
        <v>0</v>
      </c>
      <c r="K120" s="347">
        <f t="shared" si="48"/>
        <v>0</v>
      </c>
      <c r="L120" s="348">
        <f t="shared" si="28"/>
        <v>0</v>
      </c>
      <c r="M120" s="345">
        <f t="shared" si="49"/>
        <v>631.33000000000004</v>
      </c>
      <c r="N120" s="349">
        <f t="shared" si="41"/>
        <v>0</v>
      </c>
      <c r="O120" s="349">
        <f t="shared" si="45"/>
        <v>0</v>
      </c>
      <c r="P120" s="338">
        <f t="shared" si="42"/>
        <v>0</v>
      </c>
      <c r="Q120" s="290"/>
      <c r="R120" s="529"/>
      <c r="S120" s="170">
        <f t="shared" si="36"/>
        <v>108355.76</v>
      </c>
      <c r="T120" s="171">
        <f t="shared" si="37"/>
        <v>0</v>
      </c>
      <c r="U120" s="170">
        <f t="shared" si="38"/>
        <v>194737.0526</v>
      </c>
      <c r="V120" s="171">
        <f t="shared" si="39"/>
        <v>0</v>
      </c>
      <c r="X120" s="545">
        <f t="shared" si="46"/>
        <v>0</v>
      </c>
      <c r="Y120" s="546">
        <f t="shared" si="47"/>
        <v>0</v>
      </c>
      <c r="AA120" s="792"/>
      <c r="AB120" s="792"/>
      <c r="AC120" s="792"/>
      <c r="AD120" s="792"/>
      <c r="AE120" s="792"/>
      <c r="AF120" s="792"/>
    </row>
    <row r="121" spans="1:32" ht="12.75" customHeight="1">
      <c r="A121" s="33"/>
      <c r="B121" s="293"/>
      <c r="C121" s="339"/>
      <c r="D121" s="340" t="s">
        <v>210</v>
      </c>
      <c r="E121" s="341" t="s">
        <v>130</v>
      </c>
      <c r="F121" s="342"/>
      <c r="G121" s="343"/>
      <c r="H121" s="344" t="s">
        <v>106</v>
      </c>
      <c r="I121" s="345">
        <v>1</v>
      </c>
      <c r="J121" s="346">
        <f t="shared" si="43"/>
        <v>0</v>
      </c>
      <c r="K121" s="347">
        <f t="shared" si="48"/>
        <v>2.9999999999999997E-4</v>
      </c>
      <c r="L121" s="348">
        <f t="shared" si="28"/>
        <v>0</v>
      </c>
      <c r="M121" s="345">
        <f t="shared" si="49"/>
        <v>944.52</v>
      </c>
      <c r="N121" s="349">
        <f t="shared" si="41"/>
        <v>0</v>
      </c>
      <c r="O121" s="349">
        <f t="shared" si="45"/>
        <v>944.52</v>
      </c>
      <c r="P121" s="338">
        <f t="shared" si="42"/>
        <v>944.52</v>
      </c>
      <c r="Q121" s="290"/>
      <c r="R121" s="529"/>
      <c r="S121" s="170">
        <f t="shared" si="36"/>
        <v>108355.76</v>
      </c>
      <c r="T121" s="171">
        <f t="shared" si="37"/>
        <v>0</v>
      </c>
      <c r="U121" s="170">
        <f t="shared" si="38"/>
        <v>194737.0526</v>
      </c>
      <c r="V121" s="171">
        <f t="shared" si="39"/>
        <v>0</v>
      </c>
      <c r="X121" s="545">
        <f t="shared" si="46"/>
        <v>0</v>
      </c>
      <c r="Y121" s="546">
        <f t="shared" si="47"/>
        <v>0</v>
      </c>
      <c r="AA121" s="792"/>
      <c r="AB121" s="792"/>
      <c r="AC121" s="792"/>
      <c r="AD121" s="792"/>
      <c r="AE121" s="792"/>
      <c r="AF121" s="792"/>
    </row>
    <row r="122" spans="1:32" ht="12.75" customHeight="1">
      <c r="A122" s="33"/>
      <c r="B122" s="293"/>
      <c r="C122" s="339"/>
      <c r="D122" s="340" t="s">
        <v>211</v>
      </c>
      <c r="E122" s="341" t="s">
        <v>234</v>
      </c>
      <c r="F122" s="342"/>
      <c r="G122" s="343"/>
      <c r="H122" s="344" t="s">
        <v>106</v>
      </c>
      <c r="I122" s="345">
        <v>1</v>
      </c>
      <c r="J122" s="346">
        <f t="shared" si="43"/>
        <v>0</v>
      </c>
      <c r="K122" s="347">
        <f t="shared" si="48"/>
        <v>5.0000000000000001E-4</v>
      </c>
      <c r="L122" s="348">
        <f t="shared" si="28"/>
        <v>0</v>
      </c>
      <c r="M122" s="345">
        <f t="shared" si="49"/>
        <v>1312.2</v>
      </c>
      <c r="N122" s="349">
        <f t="shared" si="41"/>
        <v>0</v>
      </c>
      <c r="O122" s="349">
        <f t="shared" si="45"/>
        <v>1312.2</v>
      </c>
      <c r="P122" s="338">
        <f t="shared" si="42"/>
        <v>1312.2</v>
      </c>
      <c r="Q122" s="290"/>
      <c r="R122" s="529"/>
      <c r="S122" s="170">
        <f t="shared" si="36"/>
        <v>108355.76</v>
      </c>
      <c r="T122" s="171">
        <f t="shared" si="37"/>
        <v>0</v>
      </c>
      <c r="U122" s="170">
        <f t="shared" si="38"/>
        <v>193792.53260000001</v>
      </c>
      <c r="V122" s="171">
        <f t="shared" si="39"/>
        <v>0</v>
      </c>
      <c r="X122" s="545">
        <f t="shared" si="46"/>
        <v>0</v>
      </c>
      <c r="Y122" s="546">
        <f t="shared" si="47"/>
        <v>0</v>
      </c>
      <c r="AA122" s="792"/>
      <c r="AB122" s="792"/>
      <c r="AC122" s="792"/>
      <c r="AD122" s="792"/>
      <c r="AE122" s="792"/>
      <c r="AF122" s="792"/>
    </row>
    <row r="123" spans="1:32" ht="12.75" customHeight="1">
      <c r="A123" s="33"/>
      <c r="B123" s="293"/>
      <c r="C123" s="339"/>
      <c r="D123" s="340" t="s">
        <v>212</v>
      </c>
      <c r="E123" s="341" t="s">
        <v>131</v>
      </c>
      <c r="F123" s="342"/>
      <c r="G123" s="343"/>
      <c r="H123" s="344" t="s">
        <v>10</v>
      </c>
      <c r="I123" s="345">
        <v>331</v>
      </c>
      <c r="J123" s="346">
        <f t="shared" si="43"/>
        <v>1</v>
      </c>
      <c r="K123" s="347">
        <f t="shared" si="48"/>
        <v>9.1999999999999998E-3</v>
      </c>
      <c r="L123" s="348">
        <f t="shared" si="28"/>
        <v>9.1999999999999998E-3</v>
      </c>
      <c r="M123" s="345">
        <f t="shared" si="49"/>
        <v>80.02</v>
      </c>
      <c r="N123" s="349">
        <f t="shared" si="41"/>
        <v>26486.62</v>
      </c>
      <c r="O123" s="349">
        <f t="shared" si="45"/>
        <v>26486.62</v>
      </c>
      <c r="P123" s="338">
        <f t="shared" si="42"/>
        <v>0</v>
      </c>
      <c r="Q123" s="290"/>
      <c r="R123" s="529"/>
      <c r="S123" s="170">
        <f t="shared" si="36"/>
        <v>108355.76</v>
      </c>
      <c r="T123" s="171">
        <f t="shared" si="37"/>
        <v>0</v>
      </c>
      <c r="U123" s="170">
        <f t="shared" si="38"/>
        <v>192480.33259999999</v>
      </c>
      <c r="V123" s="171">
        <f t="shared" si="39"/>
        <v>0</v>
      </c>
      <c r="X123" s="545">
        <f t="shared" si="46"/>
        <v>331</v>
      </c>
      <c r="Y123" s="546">
        <f t="shared" si="47"/>
        <v>1</v>
      </c>
      <c r="AA123" s="792">
        <v>331</v>
      </c>
      <c r="AB123" s="792"/>
      <c r="AC123" s="792"/>
      <c r="AD123" s="792"/>
      <c r="AE123" s="792"/>
      <c r="AF123" s="792"/>
    </row>
    <row r="124" spans="1:32" ht="12.75" customHeight="1">
      <c r="A124" s="33"/>
      <c r="B124" s="293"/>
      <c r="C124" s="339"/>
      <c r="D124" s="340" t="s">
        <v>213</v>
      </c>
      <c r="E124" s="341" t="s">
        <v>132</v>
      </c>
      <c r="F124" s="342"/>
      <c r="G124" s="343"/>
      <c r="H124" s="344" t="s">
        <v>10</v>
      </c>
      <c r="I124" s="345">
        <v>363</v>
      </c>
      <c r="J124" s="346">
        <f t="shared" si="43"/>
        <v>0.77961432506887052</v>
      </c>
      <c r="K124" s="347">
        <f t="shared" si="48"/>
        <v>1.7500000000000002E-2</v>
      </c>
      <c r="L124" s="348">
        <f t="shared" si="28"/>
        <v>1.3599999999999999E-2</v>
      </c>
      <c r="M124" s="345">
        <f t="shared" si="49"/>
        <v>138.6</v>
      </c>
      <c r="N124" s="349">
        <f t="shared" si="41"/>
        <v>39223.800000000003</v>
      </c>
      <c r="O124" s="349">
        <f t="shared" si="45"/>
        <v>50311.799999999996</v>
      </c>
      <c r="P124" s="338">
        <f t="shared" si="42"/>
        <v>11087.999999999993</v>
      </c>
      <c r="Q124" s="290"/>
      <c r="R124" s="529"/>
      <c r="S124" s="170">
        <f t="shared" si="36"/>
        <v>81869.14</v>
      </c>
      <c r="T124" s="171">
        <f t="shared" si="37"/>
        <v>0</v>
      </c>
      <c r="U124" s="170">
        <f t="shared" si="38"/>
        <v>165993.7126</v>
      </c>
      <c r="V124" s="171">
        <f t="shared" si="39"/>
        <v>0</v>
      </c>
      <c r="X124" s="545">
        <f t="shared" si="46"/>
        <v>283</v>
      </c>
      <c r="Y124" s="546">
        <f t="shared" si="47"/>
        <v>0.77961432506887052</v>
      </c>
      <c r="AA124" s="792">
        <v>283</v>
      </c>
      <c r="AB124" s="792"/>
      <c r="AC124" s="792"/>
      <c r="AD124" s="792"/>
      <c r="AE124" s="792"/>
      <c r="AF124" s="792"/>
    </row>
    <row r="125" spans="1:32" ht="12.75" customHeight="1">
      <c r="A125" s="33"/>
      <c r="B125" s="293"/>
      <c r="C125" s="339"/>
      <c r="D125" s="340" t="s">
        <v>214</v>
      </c>
      <c r="E125" s="341" t="s">
        <v>235</v>
      </c>
      <c r="F125" s="342"/>
      <c r="G125" s="343"/>
      <c r="H125" s="344" t="s">
        <v>10</v>
      </c>
      <c r="I125" s="345">
        <v>25</v>
      </c>
      <c r="J125" s="346">
        <f t="shared" si="43"/>
        <v>0</v>
      </c>
      <c r="K125" s="347">
        <f t="shared" si="48"/>
        <v>2.3999999999999998E-3</v>
      </c>
      <c r="L125" s="348">
        <f t="shared" si="28"/>
        <v>0</v>
      </c>
      <c r="M125" s="345">
        <f t="shared" si="49"/>
        <v>279.23</v>
      </c>
      <c r="N125" s="349">
        <f t="shared" si="41"/>
        <v>0</v>
      </c>
      <c r="O125" s="349">
        <f t="shared" si="45"/>
        <v>6980.75</v>
      </c>
      <c r="P125" s="338">
        <f t="shared" si="42"/>
        <v>6980.75</v>
      </c>
      <c r="Q125" s="290"/>
      <c r="R125" s="529"/>
      <c r="S125" s="170">
        <f t="shared" si="36"/>
        <v>42645.34</v>
      </c>
      <c r="T125" s="171">
        <f t="shared" si="37"/>
        <v>0</v>
      </c>
      <c r="U125" s="170">
        <f t="shared" si="38"/>
        <v>115681.9126</v>
      </c>
      <c r="V125" s="171">
        <f t="shared" si="39"/>
        <v>0</v>
      </c>
      <c r="X125" s="545">
        <f t="shared" si="46"/>
        <v>0</v>
      </c>
      <c r="Y125" s="546">
        <f t="shared" si="47"/>
        <v>0</v>
      </c>
      <c r="AA125" s="792"/>
      <c r="AB125" s="792"/>
      <c r="AC125" s="792"/>
      <c r="AD125" s="792"/>
      <c r="AE125" s="792"/>
      <c r="AF125" s="792"/>
    </row>
    <row r="126" spans="1:32" ht="12.75" customHeight="1">
      <c r="A126" s="33"/>
      <c r="B126" s="293"/>
      <c r="C126" s="339"/>
      <c r="D126" s="340" t="s">
        <v>215</v>
      </c>
      <c r="E126" s="341" t="s">
        <v>133</v>
      </c>
      <c r="F126" s="342"/>
      <c r="G126" s="343"/>
      <c r="H126" s="344" t="s">
        <v>10</v>
      </c>
      <c r="I126" s="345">
        <v>148</v>
      </c>
      <c r="J126" s="346">
        <f t="shared" si="43"/>
        <v>1</v>
      </c>
      <c r="K126" s="347">
        <f t="shared" si="48"/>
        <v>6.6E-3</v>
      </c>
      <c r="L126" s="348">
        <f t="shared" si="28"/>
        <v>6.6E-3</v>
      </c>
      <c r="M126" s="345">
        <f t="shared" si="49"/>
        <v>128.24</v>
      </c>
      <c r="N126" s="349">
        <f t="shared" si="41"/>
        <v>18979.52</v>
      </c>
      <c r="O126" s="349">
        <f t="shared" si="45"/>
        <v>18979.52</v>
      </c>
      <c r="P126" s="338">
        <f t="shared" si="42"/>
        <v>0</v>
      </c>
      <c r="Q126" s="290"/>
      <c r="R126" s="529"/>
      <c r="S126" s="170">
        <f t="shared" si="36"/>
        <v>42645.34</v>
      </c>
      <c r="T126" s="171">
        <f t="shared" si="37"/>
        <v>0</v>
      </c>
      <c r="U126" s="170">
        <f t="shared" si="38"/>
        <v>108701.1626</v>
      </c>
      <c r="V126" s="171">
        <f t="shared" si="39"/>
        <v>0</v>
      </c>
      <c r="X126" s="545">
        <f t="shared" si="46"/>
        <v>148</v>
      </c>
      <c r="Y126" s="546">
        <f t="shared" si="47"/>
        <v>1</v>
      </c>
      <c r="AA126" s="792">
        <v>148</v>
      </c>
      <c r="AB126" s="792"/>
      <c r="AC126" s="792"/>
      <c r="AD126" s="792"/>
      <c r="AE126" s="792"/>
      <c r="AF126" s="792"/>
    </row>
    <row r="127" spans="1:32" ht="12.75" customHeight="1">
      <c r="A127" s="33"/>
      <c r="B127" s="293"/>
      <c r="C127" s="339"/>
      <c r="D127" s="340" t="s">
        <v>216</v>
      </c>
      <c r="E127" s="341" t="s">
        <v>134</v>
      </c>
      <c r="F127" s="342"/>
      <c r="G127" s="343"/>
      <c r="H127" s="344" t="s">
        <v>10</v>
      </c>
      <c r="I127" s="345">
        <v>30</v>
      </c>
      <c r="J127" s="346">
        <f t="shared" si="43"/>
        <v>1</v>
      </c>
      <c r="K127" s="347">
        <f t="shared" si="48"/>
        <v>2.8E-3</v>
      </c>
      <c r="L127" s="348">
        <f t="shared" si="28"/>
        <v>2.8E-3</v>
      </c>
      <c r="M127" s="345">
        <f t="shared" si="49"/>
        <v>270.98</v>
      </c>
      <c r="N127" s="349">
        <f t="shared" si="41"/>
        <v>8129.4</v>
      </c>
      <c r="O127" s="349">
        <f t="shared" si="45"/>
        <v>8129.4000000000005</v>
      </c>
      <c r="P127" s="338">
        <f t="shared" si="42"/>
        <v>0</v>
      </c>
      <c r="Q127" s="290"/>
      <c r="R127" s="529"/>
      <c r="S127" s="170">
        <f t="shared" si="36"/>
        <v>23665.82</v>
      </c>
      <c r="T127" s="171">
        <f t="shared" si="37"/>
        <v>0</v>
      </c>
      <c r="U127" s="170">
        <f t="shared" si="38"/>
        <v>89721.642599999992</v>
      </c>
      <c r="V127" s="171">
        <f t="shared" si="39"/>
        <v>0</v>
      </c>
      <c r="X127" s="545">
        <f t="shared" si="46"/>
        <v>30</v>
      </c>
      <c r="Y127" s="546">
        <f t="shared" si="47"/>
        <v>1</v>
      </c>
      <c r="AA127" s="792">
        <v>30</v>
      </c>
      <c r="AB127" s="792"/>
      <c r="AC127" s="792"/>
      <c r="AD127" s="792"/>
      <c r="AE127" s="792"/>
      <c r="AF127" s="792"/>
    </row>
    <row r="128" spans="1:32" ht="12.75" customHeight="1">
      <c r="A128" s="33"/>
      <c r="B128" s="293"/>
      <c r="C128" s="339"/>
      <c r="D128" s="340" t="s">
        <v>217</v>
      </c>
      <c r="E128" s="341" t="s">
        <v>135</v>
      </c>
      <c r="F128" s="342"/>
      <c r="G128" s="343"/>
      <c r="H128" s="344" t="s">
        <v>106</v>
      </c>
      <c r="I128" s="345">
        <v>30</v>
      </c>
      <c r="J128" s="346">
        <f t="shared" si="43"/>
        <v>0</v>
      </c>
      <c r="K128" s="347">
        <f t="shared" si="48"/>
        <v>1.21E-2</v>
      </c>
      <c r="L128" s="348">
        <f t="shared" si="28"/>
        <v>0</v>
      </c>
      <c r="M128" s="345">
        <f t="shared" si="49"/>
        <v>1164.23</v>
      </c>
      <c r="N128" s="349">
        <f t="shared" si="41"/>
        <v>0</v>
      </c>
      <c r="O128" s="349">
        <f t="shared" si="45"/>
        <v>34926.9</v>
      </c>
      <c r="P128" s="338">
        <f t="shared" si="42"/>
        <v>34926.9</v>
      </c>
      <c r="Q128" s="290"/>
      <c r="R128" s="529"/>
      <c r="S128" s="170">
        <f t="shared" si="36"/>
        <v>15536.42</v>
      </c>
      <c r="T128" s="171">
        <f t="shared" si="37"/>
        <v>0</v>
      </c>
      <c r="U128" s="170">
        <f t="shared" si="38"/>
        <v>81592.242599999998</v>
      </c>
      <c r="V128" s="171">
        <f t="shared" si="39"/>
        <v>0</v>
      </c>
      <c r="X128" s="545">
        <f t="shared" si="46"/>
        <v>0</v>
      </c>
      <c r="Y128" s="546">
        <f t="shared" si="47"/>
        <v>0</v>
      </c>
      <c r="AA128" s="792"/>
      <c r="AB128" s="792"/>
      <c r="AC128" s="792"/>
      <c r="AD128" s="792"/>
      <c r="AE128" s="792"/>
      <c r="AF128" s="792"/>
    </row>
    <row r="129" spans="1:32" ht="12.75" customHeight="1">
      <c r="A129" s="33"/>
      <c r="B129" s="293"/>
      <c r="C129" s="339"/>
      <c r="D129" s="340" t="s">
        <v>218</v>
      </c>
      <c r="E129" s="341" t="s">
        <v>159</v>
      </c>
      <c r="F129" s="342"/>
      <c r="G129" s="343"/>
      <c r="H129" s="344" t="s">
        <v>106</v>
      </c>
      <c r="I129" s="345">
        <v>2</v>
      </c>
      <c r="J129" s="346">
        <f t="shared" si="43"/>
        <v>0</v>
      </c>
      <c r="K129" s="347">
        <f t="shared" si="48"/>
        <v>1.6000000000000001E-3</v>
      </c>
      <c r="L129" s="348">
        <f t="shared" si="28"/>
        <v>0</v>
      </c>
      <c r="M129" s="345">
        <f t="shared" si="49"/>
        <v>2248.0300000000002</v>
      </c>
      <c r="N129" s="349">
        <f t="shared" si="41"/>
        <v>0</v>
      </c>
      <c r="O129" s="349">
        <f t="shared" si="45"/>
        <v>4496.0600000000004</v>
      </c>
      <c r="P129" s="338">
        <f t="shared" si="42"/>
        <v>4496.0600000000004</v>
      </c>
      <c r="Q129" s="290"/>
      <c r="R129" s="529"/>
      <c r="S129" s="170">
        <f t="shared" si="36"/>
        <v>15536.42</v>
      </c>
      <c r="T129" s="171">
        <f t="shared" si="37"/>
        <v>0</v>
      </c>
      <c r="U129" s="170">
        <f t="shared" si="38"/>
        <v>46665.342599999996</v>
      </c>
      <c r="V129" s="171">
        <f t="shared" si="39"/>
        <v>0</v>
      </c>
      <c r="X129" s="545">
        <f t="shared" si="46"/>
        <v>0</v>
      </c>
      <c r="Y129" s="546">
        <f t="shared" si="47"/>
        <v>0</v>
      </c>
      <c r="AA129" s="792"/>
      <c r="AB129" s="792"/>
      <c r="AC129" s="792"/>
      <c r="AD129" s="792"/>
      <c r="AE129" s="792"/>
      <c r="AF129" s="792"/>
    </row>
    <row r="130" spans="1:32" ht="12.75" customHeight="1">
      <c r="A130" s="33"/>
      <c r="B130" s="293"/>
      <c r="C130" s="339"/>
      <c r="D130" s="340" t="s">
        <v>219</v>
      </c>
      <c r="E130" s="341" t="s">
        <v>136</v>
      </c>
      <c r="F130" s="342"/>
      <c r="G130" s="343"/>
      <c r="H130" s="344" t="s">
        <v>106</v>
      </c>
      <c r="I130" s="345">
        <v>6</v>
      </c>
      <c r="J130" s="346">
        <f t="shared" si="43"/>
        <v>0</v>
      </c>
      <c r="K130" s="347">
        <f t="shared" si="48"/>
        <v>8.9999999999999998E-4</v>
      </c>
      <c r="L130" s="348">
        <f t="shared" si="28"/>
        <v>0</v>
      </c>
      <c r="M130" s="345">
        <f t="shared" si="49"/>
        <v>450.49</v>
      </c>
      <c r="N130" s="349">
        <f t="shared" si="41"/>
        <v>0</v>
      </c>
      <c r="O130" s="349">
        <f t="shared" si="45"/>
        <v>2702.94</v>
      </c>
      <c r="P130" s="338">
        <f t="shared" si="42"/>
        <v>2702.94</v>
      </c>
      <c r="Q130" s="290"/>
      <c r="R130" s="529"/>
      <c r="S130" s="170">
        <f t="shared" si="36"/>
        <v>15536.42</v>
      </c>
      <c r="T130" s="171">
        <f t="shared" si="37"/>
        <v>0</v>
      </c>
      <c r="U130" s="170">
        <f t="shared" si="38"/>
        <v>42169.282599999999</v>
      </c>
      <c r="V130" s="171">
        <f t="shared" si="39"/>
        <v>0</v>
      </c>
      <c r="X130" s="545">
        <f t="shared" si="46"/>
        <v>0</v>
      </c>
      <c r="Y130" s="546">
        <f t="shared" si="47"/>
        <v>0</v>
      </c>
      <c r="AA130" s="792"/>
      <c r="AB130" s="792"/>
      <c r="AC130" s="792"/>
      <c r="AD130" s="792"/>
      <c r="AE130" s="792"/>
      <c r="AF130" s="792"/>
    </row>
    <row r="131" spans="1:32" ht="12.75" customHeight="1">
      <c r="A131" s="33"/>
      <c r="B131" s="293"/>
      <c r="C131" s="339"/>
      <c r="D131" s="340" t="s">
        <v>220</v>
      </c>
      <c r="E131" s="341" t="s">
        <v>137</v>
      </c>
      <c r="F131" s="342"/>
      <c r="G131" s="343"/>
      <c r="H131" s="344" t="s">
        <v>106</v>
      </c>
      <c r="I131" s="345">
        <v>4</v>
      </c>
      <c r="J131" s="346">
        <f t="shared" si="43"/>
        <v>0</v>
      </c>
      <c r="K131" s="347">
        <f t="shared" si="48"/>
        <v>1E-3</v>
      </c>
      <c r="L131" s="348">
        <f t="shared" si="28"/>
        <v>0</v>
      </c>
      <c r="M131" s="345">
        <f t="shared" si="49"/>
        <v>689.47</v>
      </c>
      <c r="N131" s="349">
        <f t="shared" si="41"/>
        <v>0</v>
      </c>
      <c r="O131" s="349">
        <f t="shared" si="45"/>
        <v>2757.88</v>
      </c>
      <c r="P131" s="338">
        <f t="shared" si="42"/>
        <v>2757.88</v>
      </c>
      <c r="Q131" s="290"/>
      <c r="R131" s="529"/>
      <c r="S131" s="170">
        <f t="shared" si="36"/>
        <v>15536.42</v>
      </c>
      <c r="T131" s="171">
        <f t="shared" si="37"/>
        <v>0</v>
      </c>
      <c r="U131" s="170">
        <f t="shared" si="38"/>
        <v>39466.342599999996</v>
      </c>
      <c r="V131" s="171">
        <f t="shared" si="39"/>
        <v>0</v>
      </c>
      <c r="X131" s="545">
        <f t="shared" si="46"/>
        <v>0</v>
      </c>
      <c r="Y131" s="546">
        <f t="shared" si="47"/>
        <v>0</v>
      </c>
      <c r="AA131" s="792"/>
      <c r="AB131" s="792"/>
      <c r="AC131" s="792"/>
      <c r="AD131" s="792"/>
      <c r="AE131" s="792"/>
      <c r="AF131" s="792"/>
    </row>
    <row r="132" spans="1:32" ht="12.75" customHeight="1">
      <c r="A132" s="33"/>
      <c r="B132" s="293"/>
      <c r="C132" s="339"/>
      <c r="D132" s="340" t="s">
        <v>221</v>
      </c>
      <c r="E132" s="341" t="s">
        <v>138</v>
      </c>
      <c r="F132" s="342"/>
      <c r="G132" s="343"/>
      <c r="H132" s="344" t="s">
        <v>106</v>
      </c>
      <c r="I132" s="345">
        <v>8</v>
      </c>
      <c r="J132" s="346">
        <f t="shared" si="43"/>
        <v>0</v>
      </c>
      <c r="K132" s="347">
        <f t="shared" si="48"/>
        <v>4.1000000000000003E-3</v>
      </c>
      <c r="L132" s="348">
        <f t="shared" si="28"/>
        <v>0</v>
      </c>
      <c r="M132" s="345">
        <f t="shared" si="49"/>
        <v>1459.04</v>
      </c>
      <c r="N132" s="349">
        <f t="shared" si="41"/>
        <v>0</v>
      </c>
      <c r="O132" s="349">
        <f t="shared" si="45"/>
        <v>11672.32</v>
      </c>
      <c r="P132" s="338">
        <f t="shared" si="42"/>
        <v>11672.32</v>
      </c>
      <c r="Q132" s="290"/>
      <c r="R132" s="529"/>
      <c r="S132" s="170">
        <f t="shared" si="36"/>
        <v>15536.42</v>
      </c>
      <c r="T132" s="171">
        <f t="shared" si="37"/>
        <v>0</v>
      </c>
      <c r="U132" s="170">
        <f t="shared" si="38"/>
        <v>36708.462599999999</v>
      </c>
      <c r="V132" s="171">
        <f t="shared" si="39"/>
        <v>0</v>
      </c>
      <c r="X132" s="545">
        <f t="shared" si="46"/>
        <v>0</v>
      </c>
      <c r="Y132" s="546">
        <f t="shared" si="47"/>
        <v>0</v>
      </c>
      <c r="AA132" s="792"/>
      <c r="AB132" s="792"/>
      <c r="AC132" s="792"/>
      <c r="AD132" s="792"/>
      <c r="AE132" s="792"/>
      <c r="AF132" s="792"/>
    </row>
    <row r="133" spans="1:32" ht="12.75" customHeight="1">
      <c r="A133" s="33"/>
      <c r="B133" s="293"/>
      <c r="C133" s="339"/>
      <c r="D133" s="340" t="s">
        <v>222</v>
      </c>
      <c r="E133" s="341" t="s">
        <v>139</v>
      </c>
      <c r="F133" s="342"/>
      <c r="G133" s="343"/>
      <c r="H133" s="344" t="s">
        <v>106</v>
      </c>
      <c r="I133" s="345">
        <v>3</v>
      </c>
      <c r="J133" s="346">
        <f t="shared" si="43"/>
        <v>0</v>
      </c>
      <c r="K133" s="347">
        <f t="shared" si="48"/>
        <v>1.6000000000000001E-3</v>
      </c>
      <c r="L133" s="348">
        <f t="shared" si="28"/>
        <v>0</v>
      </c>
      <c r="M133" s="345">
        <f t="shared" si="49"/>
        <v>1554.88</v>
      </c>
      <c r="N133" s="349">
        <f t="shared" si="41"/>
        <v>0</v>
      </c>
      <c r="O133" s="349">
        <f t="shared" si="45"/>
        <v>4664.6400000000003</v>
      </c>
      <c r="P133" s="338">
        <f t="shared" si="42"/>
        <v>4664.6400000000003</v>
      </c>
      <c r="Q133" s="290"/>
      <c r="R133" s="529"/>
      <c r="S133" s="170">
        <f t="shared" si="36"/>
        <v>15536.42</v>
      </c>
      <c r="T133" s="171">
        <f t="shared" si="37"/>
        <v>0</v>
      </c>
      <c r="U133" s="170">
        <f t="shared" si="38"/>
        <v>25036.142599999999</v>
      </c>
      <c r="V133" s="171">
        <f t="shared" si="39"/>
        <v>0</v>
      </c>
      <c r="X133" s="545">
        <f t="shared" si="46"/>
        <v>0</v>
      </c>
      <c r="Y133" s="546">
        <f t="shared" si="47"/>
        <v>0</v>
      </c>
      <c r="AA133" s="792"/>
      <c r="AB133" s="792"/>
      <c r="AC133" s="792"/>
      <c r="AD133" s="792"/>
      <c r="AE133" s="792"/>
      <c r="AF133" s="792"/>
    </row>
    <row r="134" spans="1:32" ht="12.75" customHeight="1">
      <c r="A134" s="33"/>
      <c r="B134" s="293"/>
      <c r="C134" s="339"/>
      <c r="D134" s="340" t="s">
        <v>223</v>
      </c>
      <c r="E134" s="341" t="s">
        <v>236</v>
      </c>
      <c r="F134" s="342"/>
      <c r="G134" s="343"/>
      <c r="H134" s="344" t="s">
        <v>106</v>
      </c>
      <c r="I134" s="345">
        <v>1</v>
      </c>
      <c r="J134" s="346">
        <f t="shared" si="43"/>
        <v>0</v>
      </c>
      <c r="K134" s="347">
        <f t="shared" si="48"/>
        <v>5.9999999999999995E-4</v>
      </c>
      <c r="L134" s="348">
        <f t="shared" si="28"/>
        <v>0</v>
      </c>
      <c r="M134" s="345">
        <f t="shared" si="49"/>
        <v>1695.92</v>
      </c>
      <c r="N134" s="349">
        <f t="shared" si="41"/>
        <v>0</v>
      </c>
      <c r="O134" s="349">
        <f t="shared" si="45"/>
        <v>1695.92</v>
      </c>
      <c r="P134" s="338">
        <f t="shared" si="42"/>
        <v>1695.92</v>
      </c>
      <c r="Q134" s="290"/>
      <c r="R134" s="529"/>
      <c r="S134" s="170">
        <f t="shared" si="36"/>
        <v>15536.42</v>
      </c>
      <c r="T134" s="171">
        <f t="shared" si="37"/>
        <v>0</v>
      </c>
      <c r="U134" s="170">
        <f t="shared" si="38"/>
        <v>20371.5026</v>
      </c>
      <c r="V134" s="171">
        <f t="shared" si="39"/>
        <v>0</v>
      </c>
      <c r="X134" s="545">
        <f t="shared" si="46"/>
        <v>0</v>
      </c>
      <c r="Y134" s="546">
        <f t="shared" si="47"/>
        <v>0</v>
      </c>
      <c r="AA134" s="792"/>
      <c r="AB134" s="792"/>
      <c r="AC134" s="792"/>
      <c r="AD134" s="792"/>
      <c r="AE134" s="792"/>
      <c r="AF134" s="792"/>
    </row>
    <row r="135" spans="1:32" ht="12.75" customHeight="1">
      <c r="A135" s="33"/>
      <c r="B135" s="293"/>
      <c r="C135" s="339"/>
      <c r="D135" s="340" t="s">
        <v>224</v>
      </c>
      <c r="E135" s="341" t="s">
        <v>160</v>
      </c>
      <c r="F135" s="342"/>
      <c r="G135" s="343"/>
      <c r="H135" s="344" t="s">
        <v>106</v>
      </c>
      <c r="I135" s="345">
        <v>0</v>
      </c>
      <c r="J135" s="346">
        <f t="shared" si="43"/>
        <v>0</v>
      </c>
      <c r="K135" s="347">
        <f t="shared" si="48"/>
        <v>0</v>
      </c>
      <c r="L135" s="348">
        <f t="shared" si="28"/>
        <v>0</v>
      </c>
      <c r="M135" s="345">
        <f t="shared" si="49"/>
        <v>1005.58</v>
      </c>
      <c r="N135" s="349">
        <f t="shared" si="41"/>
        <v>0</v>
      </c>
      <c r="O135" s="349">
        <f t="shared" si="45"/>
        <v>0</v>
      </c>
      <c r="P135" s="338">
        <f t="shared" si="42"/>
        <v>0</v>
      </c>
      <c r="Q135" s="290"/>
      <c r="R135" s="529"/>
      <c r="S135" s="170">
        <f t="shared" si="36"/>
        <v>15536.42</v>
      </c>
      <c r="T135" s="171">
        <f t="shared" si="37"/>
        <v>0</v>
      </c>
      <c r="U135" s="170">
        <f t="shared" si="38"/>
        <v>18675.582599999998</v>
      </c>
      <c r="V135" s="171">
        <f t="shared" si="39"/>
        <v>0</v>
      </c>
      <c r="X135" s="545">
        <f t="shared" si="46"/>
        <v>0</v>
      </c>
      <c r="Y135" s="546">
        <f t="shared" si="47"/>
        <v>0</v>
      </c>
      <c r="AA135" s="792"/>
      <c r="AB135" s="792"/>
      <c r="AC135" s="792"/>
      <c r="AD135" s="792"/>
      <c r="AE135" s="792"/>
      <c r="AF135" s="792"/>
    </row>
    <row r="136" spans="1:32" ht="12.75" customHeight="1">
      <c r="A136" s="33"/>
      <c r="B136" s="293"/>
      <c r="C136" s="339"/>
      <c r="D136" s="340" t="s">
        <v>225</v>
      </c>
      <c r="E136" s="341" t="s">
        <v>140</v>
      </c>
      <c r="F136" s="342"/>
      <c r="G136" s="343"/>
      <c r="H136" s="344" t="s">
        <v>106</v>
      </c>
      <c r="I136" s="345">
        <v>1</v>
      </c>
      <c r="J136" s="346">
        <f t="shared" si="43"/>
        <v>0</v>
      </c>
      <c r="K136" s="347">
        <f t="shared" si="48"/>
        <v>4.0000000000000002E-4</v>
      </c>
      <c r="L136" s="348">
        <f t="shared" si="28"/>
        <v>0</v>
      </c>
      <c r="M136" s="345">
        <f t="shared" si="49"/>
        <v>1222.19</v>
      </c>
      <c r="N136" s="349">
        <f t="shared" si="41"/>
        <v>0</v>
      </c>
      <c r="O136" s="349">
        <f t="shared" si="45"/>
        <v>1222.19</v>
      </c>
      <c r="P136" s="338">
        <f t="shared" si="42"/>
        <v>1222.19</v>
      </c>
      <c r="Q136" s="290"/>
      <c r="R136" s="529"/>
      <c r="S136" s="170">
        <f t="shared" si="36"/>
        <v>15536.42</v>
      </c>
      <c r="T136" s="171">
        <f t="shared" si="37"/>
        <v>0</v>
      </c>
      <c r="U136" s="170">
        <f t="shared" si="38"/>
        <v>18675.582599999998</v>
      </c>
      <c r="V136" s="171">
        <f t="shared" si="39"/>
        <v>0</v>
      </c>
      <c r="X136" s="545">
        <f t="shared" si="46"/>
        <v>0</v>
      </c>
      <c r="Y136" s="546">
        <f t="shared" si="47"/>
        <v>0</v>
      </c>
      <c r="AA136" s="792"/>
      <c r="AB136" s="792"/>
      <c r="AC136" s="792"/>
      <c r="AD136" s="792"/>
      <c r="AE136" s="792"/>
      <c r="AF136" s="792"/>
    </row>
    <row r="137" spans="1:32" ht="12.75" customHeight="1">
      <c r="A137" s="33"/>
      <c r="B137" s="293"/>
      <c r="C137" s="339"/>
      <c r="D137" s="340" t="s">
        <v>238</v>
      </c>
      <c r="E137" s="341" t="s">
        <v>237</v>
      </c>
      <c r="F137" s="342"/>
      <c r="G137" s="343"/>
      <c r="H137" s="344" t="s">
        <v>106</v>
      </c>
      <c r="I137" s="345">
        <v>1</v>
      </c>
      <c r="J137" s="346">
        <f t="shared" si="43"/>
        <v>0</v>
      </c>
      <c r="K137" s="347">
        <f t="shared" si="48"/>
        <v>6.9999999999999999E-4</v>
      </c>
      <c r="L137" s="348">
        <f t="shared" si="28"/>
        <v>0</v>
      </c>
      <c r="M137" s="345">
        <f t="shared" si="49"/>
        <v>1916.97</v>
      </c>
      <c r="N137" s="349">
        <f t="shared" si="41"/>
        <v>0</v>
      </c>
      <c r="O137" s="349">
        <f t="shared" si="45"/>
        <v>1916.97</v>
      </c>
      <c r="P137" s="338">
        <f t="shared" si="42"/>
        <v>1916.97</v>
      </c>
      <c r="Q137" s="290"/>
      <c r="R137" s="529"/>
      <c r="S137" s="170">
        <f t="shared" si="36"/>
        <v>15536.42</v>
      </c>
      <c r="T137" s="171">
        <f t="shared" si="37"/>
        <v>0</v>
      </c>
      <c r="U137" s="170">
        <f t="shared" si="38"/>
        <v>17453.392599999999</v>
      </c>
      <c r="V137" s="171">
        <f t="shared" si="39"/>
        <v>0</v>
      </c>
      <c r="X137" s="545">
        <f t="shared" si="46"/>
        <v>0</v>
      </c>
      <c r="Y137" s="546">
        <f t="shared" si="47"/>
        <v>0</v>
      </c>
      <c r="AA137" s="792"/>
      <c r="AB137" s="792"/>
      <c r="AC137" s="792"/>
      <c r="AD137" s="792"/>
      <c r="AE137" s="792"/>
      <c r="AF137" s="792"/>
    </row>
    <row r="138" spans="1:32" ht="12.75" customHeight="1">
      <c r="A138" s="33"/>
      <c r="B138" s="293"/>
      <c r="C138" s="339"/>
      <c r="D138" s="340" t="s">
        <v>239</v>
      </c>
      <c r="E138" s="341" t="s">
        <v>161</v>
      </c>
      <c r="F138" s="342"/>
      <c r="G138" s="343"/>
      <c r="H138" s="344" t="s">
        <v>107</v>
      </c>
      <c r="I138" s="345">
        <v>168.38</v>
      </c>
      <c r="J138" s="346">
        <f t="shared" si="43"/>
        <v>1</v>
      </c>
      <c r="K138" s="347">
        <f t="shared" si="48"/>
        <v>5.4000000000000003E-3</v>
      </c>
      <c r="L138" s="348">
        <f t="shared" si="28"/>
        <v>5.4000000000000003E-3</v>
      </c>
      <c r="M138" s="345">
        <f t="shared" si="49"/>
        <v>92.27</v>
      </c>
      <c r="N138" s="349">
        <f t="shared" si="41"/>
        <v>15536.42</v>
      </c>
      <c r="O138" s="349">
        <f t="shared" si="45"/>
        <v>15536.422599999998</v>
      </c>
      <c r="P138" s="338">
        <f t="shared" si="42"/>
        <v>2.5999999979831045E-3</v>
      </c>
      <c r="Q138" s="290"/>
      <c r="R138" s="529"/>
      <c r="S138" s="170">
        <f t="shared" si="36"/>
        <v>15536.42</v>
      </c>
      <c r="T138" s="171">
        <f t="shared" si="37"/>
        <v>0</v>
      </c>
      <c r="U138" s="170">
        <f t="shared" si="38"/>
        <v>15536.422599999998</v>
      </c>
      <c r="V138" s="171">
        <f t="shared" si="39"/>
        <v>0</v>
      </c>
      <c r="X138" s="545">
        <f t="shared" si="46"/>
        <v>168.38</v>
      </c>
      <c r="Y138" s="546">
        <f t="shared" si="47"/>
        <v>1</v>
      </c>
      <c r="AA138" s="792">
        <v>168.38</v>
      </c>
      <c r="AB138" s="792"/>
      <c r="AC138" s="792"/>
      <c r="AD138" s="792"/>
      <c r="AE138" s="792"/>
      <c r="AF138" s="792"/>
    </row>
    <row r="139" spans="1:32" ht="12.75" customHeight="1">
      <c r="A139" s="33"/>
      <c r="B139" s="293"/>
      <c r="C139" s="350">
        <v>9</v>
      </c>
      <c r="D139" s="351">
        <v>9</v>
      </c>
      <c r="E139" s="352" t="s">
        <v>162</v>
      </c>
      <c r="F139" s="342"/>
      <c r="G139" s="343"/>
      <c r="H139" s="344" t="s">
        <v>144</v>
      </c>
      <c r="I139" s="345"/>
      <c r="J139" s="346"/>
      <c r="K139" s="347">
        <f t="shared" si="48"/>
        <v>0</v>
      </c>
      <c r="L139" s="348">
        <f t="shared" si="28"/>
        <v>0</v>
      </c>
      <c r="M139" s="345"/>
      <c r="N139" s="349">
        <f t="shared" si="41"/>
        <v>0</v>
      </c>
      <c r="O139" s="349">
        <f t="shared" si="45"/>
        <v>0</v>
      </c>
      <c r="P139" s="338">
        <f t="shared" si="42"/>
        <v>0</v>
      </c>
      <c r="Q139" s="290"/>
      <c r="R139" s="529"/>
      <c r="S139" s="170">
        <f t="shared" si="36"/>
        <v>0</v>
      </c>
      <c r="T139" s="171">
        <f t="shared" si="37"/>
        <v>0</v>
      </c>
      <c r="U139" s="170">
        <f t="shared" si="38"/>
        <v>0</v>
      </c>
      <c r="V139" s="171">
        <f t="shared" si="39"/>
        <v>9942.9499999999989</v>
      </c>
      <c r="X139" s="545" t="str">
        <f t="shared" si="46"/>
        <v/>
      </c>
      <c r="Y139" s="546">
        <f t="shared" si="47"/>
        <v>0</v>
      </c>
      <c r="AA139" s="792"/>
      <c r="AB139" s="792"/>
      <c r="AC139" s="792"/>
      <c r="AD139" s="792"/>
      <c r="AE139" s="792"/>
      <c r="AF139" s="792"/>
    </row>
    <row r="140" spans="1:32" ht="12.75" customHeight="1">
      <c r="A140" s="33"/>
      <c r="B140" s="293"/>
      <c r="C140" s="339"/>
      <c r="D140" s="340" t="s">
        <v>226</v>
      </c>
      <c r="E140" s="341" t="s">
        <v>141</v>
      </c>
      <c r="F140" s="342"/>
      <c r="G140" s="343"/>
      <c r="H140" s="344" t="s">
        <v>106</v>
      </c>
      <c r="I140" s="345">
        <v>7</v>
      </c>
      <c r="J140" s="346">
        <f t="shared" si="43"/>
        <v>0</v>
      </c>
      <c r="K140" s="347">
        <f t="shared" si="48"/>
        <v>2.9999999999999997E-4</v>
      </c>
      <c r="L140" s="348">
        <f t="shared" si="28"/>
        <v>0</v>
      </c>
      <c r="M140" s="345">
        <f t="shared" si="49"/>
        <v>115.96</v>
      </c>
      <c r="N140" s="349">
        <f t="shared" si="41"/>
        <v>0</v>
      </c>
      <c r="O140" s="349">
        <f t="shared" si="45"/>
        <v>811.71999999999991</v>
      </c>
      <c r="P140" s="338">
        <f t="shared" si="42"/>
        <v>811.71999999999991</v>
      </c>
      <c r="Q140" s="290"/>
      <c r="R140" s="529"/>
      <c r="S140" s="170">
        <f t="shared" si="36"/>
        <v>0</v>
      </c>
      <c r="T140" s="171">
        <f t="shared" si="37"/>
        <v>0</v>
      </c>
      <c r="U140" s="170">
        <f t="shared" si="38"/>
        <v>9942.9499999999989</v>
      </c>
      <c r="V140" s="171">
        <f t="shared" si="39"/>
        <v>0</v>
      </c>
      <c r="X140" s="545">
        <f t="shared" si="46"/>
        <v>0</v>
      </c>
      <c r="Y140" s="546">
        <f t="shared" si="47"/>
        <v>0</v>
      </c>
      <c r="AA140" s="792"/>
      <c r="AB140" s="792"/>
      <c r="AC140" s="792"/>
      <c r="AD140" s="792"/>
      <c r="AE140" s="792"/>
      <c r="AF140" s="792"/>
    </row>
    <row r="141" spans="1:32" ht="12.75" customHeight="1">
      <c r="A141" s="33"/>
      <c r="B141" s="293"/>
      <c r="C141" s="339"/>
      <c r="D141" s="340" t="s">
        <v>227</v>
      </c>
      <c r="E141" s="341" t="s">
        <v>142</v>
      </c>
      <c r="F141" s="342"/>
      <c r="G141" s="343"/>
      <c r="H141" s="344" t="s">
        <v>106</v>
      </c>
      <c r="I141" s="345">
        <v>7</v>
      </c>
      <c r="J141" s="346">
        <f t="shared" si="43"/>
        <v>0</v>
      </c>
      <c r="K141" s="347">
        <f t="shared" si="48"/>
        <v>2.9999999999999997E-4</v>
      </c>
      <c r="L141" s="348">
        <f t="shared" si="28"/>
        <v>0</v>
      </c>
      <c r="M141" s="345">
        <f t="shared" si="49"/>
        <v>115.96</v>
      </c>
      <c r="N141" s="349">
        <f t="shared" si="41"/>
        <v>0</v>
      </c>
      <c r="O141" s="349">
        <f t="shared" si="45"/>
        <v>811.71999999999991</v>
      </c>
      <c r="P141" s="338">
        <f t="shared" si="42"/>
        <v>811.71999999999991</v>
      </c>
      <c r="Q141" s="290"/>
      <c r="R141" s="529"/>
      <c r="S141" s="170">
        <f t="shared" si="36"/>
        <v>0</v>
      </c>
      <c r="T141" s="171">
        <f t="shared" si="37"/>
        <v>0</v>
      </c>
      <c r="U141" s="170">
        <f t="shared" si="38"/>
        <v>9131.23</v>
      </c>
      <c r="V141" s="171">
        <f t="shared" si="39"/>
        <v>0</v>
      </c>
      <c r="X141" s="545">
        <f t="shared" si="46"/>
        <v>0</v>
      </c>
      <c r="Y141" s="546">
        <f t="shared" si="47"/>
        <v>0</v>
      </c>
      <c r="AA141" s="792"/>
      <c r="AB141" s="792"/>
      <c r="AC141" s="792"/>
      <c r="AD141" s="792"/>
      <c r="AE141" s="792"/>
      <c r="AF141" s="792"/>
    </row>
    <row r="142" spans="1:32" ht="12.75" customHeight="1">
      <c r="A142" s="33"/>
      <c r="B142" s="293"/>
      <c r="C142" s="339"/>
      <c r="D142" s="340" t="s">
        <v>228</v>
      </c>
      <c r="E142" s="341" t="s">
        <v>143</v>
      </c>
      <c r="F142" s="342"/>
      <c r="G142" s="343"/>
      <c r="H142" s="344" t="s">
        <v>106</v>
      </c>
      <c r="I142" s="345">
        <v>7</v>
      </c>
      <c r="J142" s="346">
        <f t="shared" si="43"/>
        <v>0</v>
      </c>
      <c r="K142" s="347">
        <f t="shared" si="48"/>
        <v>2.9999999999999997E-4</v>
      </c>
      <c r="L142" s="348">
        <f t="shared" ref="L142:L205" si="50">IF(I142=0,0,IF(J142&gt;100%,"excesso",IF(ISNUMBER(J142),ROUND(J142*K142,4),IF(J142="&lt;excesso",ROUND(100%*K142,4),0))))</f>
        <v>0</v>
      </c>
      <c r="M142" s="345">
        <f t="shared" si="49"/>
        <v>118.24</v>
      </c>
      <c r="N142" s="349">
        <f t="shared" si="41"/>
        <v>0</v>
      </c>
      <c r="O142" s="349">
        <f t="shared" si="45"/>
        <v>827.68</v>
      </c>
      <c r="P142" s="338">
        <f t="shared" si="42"/>
        <v>827.68</v>
      </c>
      <c r="Q142" s="290"/>
      <c r="R142" s="529"/>
      <c r="S142" s="170">
        <f t="shared" si="36"/>
        <v>0</v>
      </c>
      <c r="T142" s="171">
        <f t="shared" si="37"/>
        <v>0</v>
      </c>
      <c r="U142" s="170">
        <f t="shared" si="38"/>
        <v>8319.51</v>
      </c>
      <c r="V142" s="171">
        <f t="shared" si="39"/>
        <v>0</v>
      </c>
      <c r="X142" s="545">
        <f t="shared" si="46"/>
        <v>0</v>
      </c>
      <c r="Y142" s="546">
        <f t="shared" si="47"/>
        <v>0</v>
      </c>
      <c r="AA142" s="792"/>
      <c r="AB142" s="792"/>
      <c r="AC142" s="792"/>
      <c r="AD142" s="792"/>
      <c r="AE142" s="792"/>
      <c r="AF142" s="792"/>
    </row>
    <row r="143" spans="1:32" ht="12.75" customHeight="1">
      <c r="A143" s="33"/>
      <c r="B143" s="293"/>
      <c r="C143" s="339"/>
      <c r="D143" s="340" t="s">
        <v>229</v>
      </c>
      <c r="E143" s="341" t="s">
        <v>110</v>
      </c>
      <c r="F143" s="342"/>
      <c r="G143" s="343"/>
      <c r="H143" s="344" t="s">
        <v>106</v>
      </c>
      <c r="I143" s="345">
        <v>7</v>
      </c>
      <c r="J143" s="346">
        <f t="shared" ref="J143:J206" si="51">Y143</f>
        <v>0</v>
      </c>
      <c r="K143" s="347">
        <f t="shared" si="48"/>
        <v>2.9999999999999997E-4</v>
      </c>
      <c r="L143" s="348">
        <f t="shared" si="50"/>
        <v>0</v>
      </c>
      <c r="M143" s="345">
        <f t="shared" si="49"/>
        <v>140.43</v>
      </c>
      <c r="N143" s="349">
        <f t="shared" si="41"/>
        <v>0</v>
      </c>
      <c r="O143" s="349">
        <f t="shared" si="45"/>
        <v>983.01</v>
      </c>
      <c r="P143" s="338">
        <f t="shared" si="42"/>
        <v>983.01</v>
      </c>
      <c r="Q143" s="290"/>
      <c r="R143" s="529"/>
      <c r="S143" s="170">
        <f t="shared" ref="S143:S206" si="52">IF(ISBLANK(I143),0,S144+N143)</f>
        <v>0</v>
      </c>
      <c r="T143" s="171">
        <f t="shared" ref="T143:T206" si="53">IF(ISBLANK(I143),S144,0)</f>
        <v>0</v>
      </c>
      <c r="U143" s="170">
        <f t="shared" ref="U143:U206" si="54">IF(ISBLANK(I143),0,U144+O143)</f>
        <v>7491.83</v>
      </c>
      <c r="V143" s="171">
        <f t="shared" ref="V143:V206" si="55">IF(ISBLANK(I143),U144,0)</f>
        <v>0</v>
      </c>
      <c r="X143" s="545">
        <f t="shared" si="46"/>
        <v>0</v>
      </c>
      <c r="Y143" s="546">
        <f t="shared" si="47"/>
        <v>0</v>
      </c>
      <c r="AA143" s="792"/>
      <c r="AB143" s="792"/>
      <c r="AC143" s="792"/>
      <c r="AD143" s="792"/>
      <c r="AE143" s="792"/>
      <c r="AF143" s="792"/>
    </row>
    <row r="144" spans="1:32" ht="12.75" customHeight="1">
      <c r="A144" s="33"/>
      <c r="B144" s="293"/>
      <c r="C144" s="339"/>
      <c r="D144" s="340" t="s">
        <v>230</v>
      </c>
      <c r="E144" s="341" t="s">
        <v>104</v>
      </c>
      <c r="F144" s="342"/>
      <c r="G144" s="343"/>
      <c r="H144" s="344" t="s">
        <v>106</v>
      </c>
      <c r="I144" s="345">
        <v>7</v>
      </c>
      <c r="J144" s="346">
        <f t="shared" si="51"/>
        <v>0</v>
      </c>
      <c r="K144" s="347">
        <f t="shared" si="48"/>
        <v>2.0000000000000001E-4</v>
      </c>
      <c r="L144" s="348">
        <f t="shared" si="50"/>
        <v>0</v>
      </c>
      <c r="M144" s="345">
        <f t="shared" si="49"/>
        <v>82.15</v>
      </c>
      <c r="N144" s="349">
        <f t="shared" si="41"/>
        <v>0</v>
      </c>
      <c r="O144" s="349">
        <f t="shared" si="45"/>
        <v>575.05000000000007</v>
      </c>
      <c r="P144" s="338">
        <f t="shared" si="42"/>
        <v>575.05000000000007</v>
      </c>
      <c r="Q144" s="290"/>
      <c r="R144" s="529"/>
      <c r="S144" s="170">
        <f t="shared" si="52"/>
        <v>0</v>
      </c>
      <c r="T144" s="171">
        <f t="shared" si="53"/>
        <v>0</v>
      </c>
      <c r="U144" s="170">
        <f t="shared" si="54"/>
        <v>6508.82</v>
      </c>
      <c r="V144" s="171">
        <f t="shared" si="55"/>
        <v>0</v>
      </c>
      <c r="X144" s="545">
        <f t="shared" si="46"/>
        <v>0</v>
      </c>
      <c r="Y144" s="546">
        <f t="shared" si="47"/>
        <v>0</v>
      </c>
      <c r="AA144" s="792"/>
      <c r="AB144" s="792"/>
      <c r="AC144" s="792"/>
      <c r="AD144" s="792"/>
      <c r="AE144" s="792"/>
      <c r="AF144" s="792"/>
    </row>
    <row r="145" spans="1:32" ht="12.75" customHeight="1">
      <c r="A145" s="33"/>
      <c r="B145" s="293"/>
      <c r="C145" s="339"/>
      <c r="D145" s="340" t="s">
        <v>231</v>
      </c>
      <c r="E145" s="341" t="s">
        <v>105</v>
      </c>
      <c r="F145" s="342"/>
      <c r="G145" s="343"/>
      <c r="H145" s="344" t="s">
        <v>106</v>
      </c>
      <c r="I145" s="345">
        <v>7</v>
      </c>
      <c r="J145" s="346">
        <f t="shared" si="51"/>
        <v>0</v>
      </c>
      <c r="K145" s="347">
        <f t="shared" si="48"/>
        <v>2.0000000000000001E-4</v>
      </c>
      <c r="L145" s="348">
        <f t="shared" si="50"/>
        <v>0</v>
      </c>
      <c r="M145" s="345">
        <f t="shared" si="49"/>
        <v>66.94</v>
      </c>
      <c r="N145" s="349">
        <f t="shared" si="41"/>
        <v>0</v>
      </c>
      <c r="O145" s="349">
        <f t="shared" si="45"/>
        <v>468.58</v>
      </c>
      <c r="P145" s="338">
        <f t="shared" si="42"/>
        <v>468.58</v>
      </c>
      <c r="Q145" s="290"/>
      <c r="R145" s="529"/>
      <c r="S145" s="170">
        <f t="shared" si="52"/>
        <v>0</v>
      </c>
      <c r="T145" s="171">
        <f t="shared" si="53"/>
        <v>0</v>
      </c>
      <c r="U145" s="170">
        <f t="shared" si="54"/>
        <v>5933.7699999999995</v>
      </c>
      <c r="V145" s="171">
        <f t="shared" si="55"/>
        <v>0</v>
      </c>
      <c r="X145" s="545">
        <f t="shared" si="46"/>
        <v>0</v>
      </c>
      <c r="Y145" s="546">
        <f t="shared" si="47"/>
        <v>0</v>
      </c>
      <c r="AA145" s="792"/>
      <c r="AB145" s="792"/>
      <c r="AC145" s="792"/>
      <c r="AD145" s="792"/>
      <c r="AE145" s="792"/>
      <c r="AF145" s="792"/>
    </row>
    <row r="146" spans="1:32" ht="12.75" customHeight="1">
      <c r="A146" s="33"/>
      <c r="B146" s="293"/>
      <c r="C146" s="339"/>
      <c r="D146" s="340" t="s">
        <v>232</v>
      </c>
      <c r="E146" s="341" t="s">
        <v>163</v>
      </c>
      <c r="F146" s="342"/>
      <c r="G146" s="343"/>
      <c r="H146" s="344" t="s">
        <v>106</v>
      </c>
      <c r="I146" s="345">
        <v>6</v>
      </c>
      <c r="J146" s="346">
        <f t="shared" si="51"/>
        <v>0</v>
      </c>
      <c r="K146" s="347">
        <f t="shared" si="48"/>
        <v>2.0000000000000001E-4</v>
      </c>
      <c r="L146" s="348">
        <f t="shared" si="50"/>
        <v>0</v>
      </c>
      <c r="M146" s="345">
        <f t="shared" si="49"/>
        <v>109.49</v>
      </c>
      <c r="N146" s="349">
        <f t="shared" ref="N146:N147" si="56">IF(J146&gt;100%,O146,IF(ISBLANK(I146),0,IF((R146)="cima",ROUNDUP(J146*O146,2),IF((R146)="baixo",ROUNDDOWN(J146*O146,2),ROUND(J146*O146,2)))))</f>
        <v>0</v>
      </c>
      <c r="O146" s="349">
        <f t="shared" si="45"/>
        <v>656.93999999999994</v>
      </c>
      <c r="P146" s="338">
        <f t="shared" ref="P146:P147" si="57">O146-N146</f>
        <v>656.93999999999994</v>
      </c>
      <c r="Q146" s="290"/>
      <c r="R146" s="529"/>
      <c r="S146" s="170">
        <f t="shared" si="52"/>
        <v>0</v>
      </c>
      <c r="T146" s="171">
        <f t="shared" si="53"/>
        <v>0</v>
      </c>
      <c r="U146" s="170">
        <f t="shared" si="54"/>
        <v>5465.19</v>
      </c>
      <c r="V146" s="171">
        <f t="shared" si="55"/>
        <v>0</v>
      </c>
      <c r="X146" s="545">
        <f t="shared" si="46"/>
        <v>0</v>
      </c>
      <c r="Y146" s="546">
        <f t="shared" si="47"/>
        <v>0</v>
      </c>
      <c r="AA146" s="792"/>
      <c r="AB146" s="792"/>
      <c r="AC146" s="792"/>
      <c r="AD146" s="792"/>
      <c r="AE146" s="792"/>
      <c r="AF146" s="792"/>
    </row>
    <row r="147" spans="1:32" ht="12.75" customHeight="1" thickBot="1">
      <c r="A147" s="33"/>
      <c r="B147" s="293"/>
      <c r="C147" s="339"/>
      <c r="D147" s="340" t="s">
        <v>233</v>
      </c>
      <c r="E147" s="341" t="s">
        <v>164</v>
      </c>
      <c r="F147" s="342"/>
      <c r="G147" s="343"/>
      <c r="H147" s="344" t="s">
        <v>109</v>
      </c>
      <c r="I147" s="345">
        <v>1</v>
      </c>
      <c r="J147" s="346">
        <f t="shared" si="51"/>
        <v>0</v>
      </c>
      <c r="K147" s="347">
        <f t="shared" si="48"/>
        <v>1.6999999999999999E-3</v>
      </c>
      <c r="L147" s="348">
        <f t="shared" si="50"/>
        <v>0</v>
      </c>
      <c r="M147" s="345">
        <f t="shared" ref="M147" si="58">M78</f>
        <v>4808.25</v>
      </c>
      <c r="N147" s="349">
        <f t="shared" si="56"/>
        <v>0</v>
      </c>
      <c r="O147" s="353">
        <f t="shared" ref="O147:O210" si="59">I147*M147</f>
        <v>4808.25</v>
      </c>
      <c r="P147" s="338">
        <f t="shared" si="57"/>
        <v>4808.25</v>
      </c>
      <c r="Q147" s="290"/>
      <c r="R147" s="529"/>
      <c r="S147" s="170">
        <f t="shared" si="52"/>
        <v>0</v>
      </c>
      <c r="T147" s="171">
        <f t="shared" si="53"/>
        <v>0</v>
      </c>
      <c r="U147" s="170">
        <f t="shared" si="54"/>
        <v>4808.25</v>
      </c>
      <c r="V147" s="516">
        <f t="shared" si="55"/>
        <v>0</v>
      </c>
      <c r="X147" s="545">
        <f t="shared" ref="X147" si="60">IF(ISBLANK(I147),"",AA147+AB147+AC147+AD147+AE147+AF147)</f>
        <v>0</v>
      </c>
      <c r="Y147" s="546">
        <f t="shared" ref="Y147" si="61">IF(I147=0,0,X147/I147)</f>
        <v>0</v>
      </c>
      <c r="AA147" s="792"/>
      <c r="AB147" s="792"/>
      <c r="AC147" s="792"/>
      <c r="AD147" s="792"/>
      <c r="AE147" s="792"/>
      <c r="AF147" s="792"/>
    </row>
    <row r="148" spans="1:32" ht="12.75" customHeight="1" thickBot="1">
      <c r="A148" s="33"/>
      <c r="B148" s="293"/>
      <c r="C148" s="354"/>
      <c r="D148" s="355"/>
      <c r="E148" s="356"/>
      <c r="F148" s="356"/>
      <c r="G148" s="356"/>
      <c r="H148" s="357"/>
      <c r="I148" s="358"/>
      <c r="J148" s="359"/>
      <c r="K148" s="360"/>
      <c r="L148" s="361">
        <f t="shared" si="50"/>
        <v>0</v>
      </c>
      <c r="M148" s="358"/>
      <c r="N148" s="362">
        <f t="shared" ref="N148:N205" si="62">IF(J148&gt;100%,O148,IF(ISBLANK(I148),0,IF((R148)="cima",ROUNDUP(J148*O148,2),IF((R148)="baixo",ROUNDDOWN(J148*O148,2),ROUND(J148*O148,2)))))</f>
        <v>0</v>
      </c>
      <c r="O148" s="364">
        <f>SUM(O82:O147)</f>
        <v>1107350.3296999997</v>
      </c>
      <c r="P148" s="364">
        <f>SUM(P82:P147)</f>
        <v>951921.41969999997</v>
      </c>
      <c r="Q148" s="290"/>
      <c r="R148" s="531"/>
      <c r="S148" s="527">
        <f t="shared" si="52"/>
        <v>0</v>
      </c>
      <c r="T148" s="528">
        <f t="shared" si="53"/>
        <v>0</v>
      </c>
      <c r="U148" s="541">
        <f t="shared" si="54"/>
        <v>0</v>
      </c>
      <c r="V148" s="542">
        <f>SUM(V82:V147)</f>
        <v>1107350.3296999999</v>
      </c>
      <c r="X148" s="526"/>
      <c r="Y148" s="291"/>
      <c r="AA148" s="298"/>
      <c r="AB148" s="298"/>
      <c r="AC148" s="298"/>
      <c r="AD148" s="298"/>
      <c r="AE148" s="298"/>
      <c r="AF148" s="298"/>
    </row>
    <row r="149" spans="1:32" ht="12.75" customHeight="1" thickBot="1">
      <c r="A149" s="33"/>
      <c r="B149" s="293"/>
      <c r="C149" s="365"/>
      <c r="D149" s="366"/>
      <c r="E149" s="367"/>
      <c r="F149" s="367"/>
      <c r="G149" s="367"/>
      <c r="H149" s="368"/>
      <c r="I149" s="369"/>
      <c r="J149" s="370"/>
      <c r="K149" s="371">
        <f t="shared" si="48"/>
        <v>0</v>
      </c>
      <c r="L149" s="372">
        <f t="shared" si="50"/>
        <v>0</v>
      </c>
      <c r="M149" s="369"/>
      <c r="N149" s="373">
        <f t="shared" si="62"/>
        <v>0</v>
      </c>
      <c r="O149" s="373">
        <f t="shared" si="59"/>
        <v>0</v>
      </c>
      <c r="P149" s="374"/>
      <c r="Q149" s="290"/>
      <c r="R149" s="523"/>
      <c r="S149" s="521">
        <f t="shared" si="52"/>
        <v>0</v>
      </c>
      <c r="T149" s="522">
        <f t="shared" si="53"/>
        <v>0</v>
      </c>
      <c r="U149" s="521">
        <f t="shared" si="54"/>
        <v>0</v>
      </c>
      <c r="V149" s="522">
        <f t="shared" si="55"/>
        <v>0</v>
      </c>
      <c r="X149" s="526"/>
      <c r="Y149" s="291"/>
      <c r="AA149" s="298"/>
      <c r="AB149" s="298"/>
      <c r="AC149" s="298"/>
      <c r="AD149" s="298"/>
      <c r="AE149" s="298"/>
      <c r="AF149" s="298"/>
    </row>
    <row r="150" spans="1:32" ht="14.25" customHeight="1" thickBot="1">
      <c r="A150" s="33"/>
      <c r="B150" s="293" t="s">
        <v>13</v>
      </c>
      <c r="C150" s="411" t="s">
        <v>243</v>
      </c>
      <c r="D150" s="629" t="s">
        <v>242</v>
      </c>
      <c r="E150" s="630"/>
      <c r="F150" s="630"/>
      <c r="G150" s="630"/>
      <c r="H150" s="630"/>
      <c r="I150" s="630"/>
      <c r="J150" s="630"/>
      <c r="K150" s="630"/>
      <c r="L150" s="630"/>
      <c r="M150" s="630"/>
      <c r="N150" s="630"/>
      <c r="O150" s="630"/>
      <c r="P150" s="630"/>
      <c r="Q150" s="630"/>
      <c r="R150" s="630"/>
      <c r="S150" s="630"/>
      <c r="T150" s="630"/>
      <c r="U150" s="630"/>
      <c r="V150" s="630"/>
      <c r="W150" s="630"/>
      <c r="X150" s="630"/>
      <c r="Y150" s="631"/>
      <c r="AA150" s="795" t="str">
        <f>D150</f>
        <v>RUA JOSEFA FERREIRA DA ROCHA BUHER - ENTRE ESTACAS 0PP E 20 + 7,00m</v>
      </c>
      <c r="AB150" s="796"/>
      <c r="AC150" s="796"/>
      <c r="AD150" s="796"/>
      <c r="AE150" s="796"/>
      <c r="AF150" s="797"/>
    </row>
    <row r="151" spans="1:32" ht="14.25" customHeight="1">
      <c r="A151" s="33"/>
      <c r="B151" s="293"/>
      <c r="C151" s="375">
        <v>1</v>
      </c>
      <c r="D151" s="376" t="s">
        <v>99</v>
      </c>
      <c r="E151" s="377" t="s">
        <v>18</v>
      </c>
      <c r="F151" s="378"/>
      <c r="G151" s="378"/>
      <c r="H151" s="379"/>
      <c r="I151" s="380"/>
      <c r="J151" s="381"/>
      <c r="K151" s="382">
        <f t="shared" ref="K151:K214" si="63">IF(ISBLANK(total),0,IF((A151)="cima",ROUNDUP(O151/total,4),IF((A151)="baixo",ROUNDDOWN(O151/total,4),ROUND(O151/total,4))))</f>
        <v>0</v>
      </c>
      <c r="L151" s="383">
        <f t="shared" si="50"/>
        <v>0</v>
      </c>
      <c r="M151" s="380">
        <f t="shared" ref="M151:M211" si="64">M82</f>
        <v>0</v>
      </c>
      <c r="N151" s="384">
        <f t="shared" si="62"/>
        <v>0</v>
      </c>
      <c r="O151" s="384">
        <f t="shared" si="59"/>
        <v>0</v>
      </c>
      <c r="P151" s="385"/>
      <c r="Q151" s="290"/>
      <c r="R151" s="771"/>
      <c r="S151" s="519">
        <f t="shared" si="52"/>
        <v>0</v>
      </c>
      <c r="T151" s="520">
        <f t="shared" si="53"/>
        <v>0</v>
      </c>
      <c r="U151" s="519">
        <f t="shared" si="54"/>
        <v>0</v>
      </c>
      <c r="V151" s="520">
        <f t="shared" si="55"/>
        <v>1737.11</v>
      </c>
      <c r="X151" s="545" t="str">
        <f t="shared" ref="X151:X214" si="65">IF(ISBLANK(I151),"",AA151+AB151+AC151+AD151+AE151+AF151)</f>
        <v/>
      </c>
      <c r="Y151" s="546">
        <f t="shared" ref="Y151:Y214" si="66">IF(I151=0,0,X151/I151)</f>
        <v>0</v>
      </c>
      <c r="AA151" s="793"/>
      <c r="AB151" s="793"/>
      <c r="AC151" s="793"/>
      <c r="AD151" s="793"/>
      <c r="AE151" s="793"/>
      <c r="AF151" s="793"/>
    </row>
    <row r="152" spans="1:32" ht="14.25" customHeight="1">
      <c r="A152" s="33"/>
      <c r="B152" s="293"/>
      <c r="C152" s="386"/>
      <c r="D152" s="387" t="s">
        <v>171</v>
      </c>
      <c r="E152" s="388" t="s">
        <v>174</v>
      </c>
      <c r="F152" s="388"/>
      <c r="G152" s="388"/>
      <c r="H152" s="389" t="s">
        <v>106</v>
      </c>
      <c r="I152" s="390">
        <v>1</v>
      </c>
      <c r="J152" s="391">
        <f t="shared" si="51"/>
        <v>0</v>
      </c>
      <c r="K152" s="392">
        <f t="shared" si="63"/>
        <v>5.9999999999999995E-4</v>
      </c>
      <c r="L152" s="393">
        <f t="shared" si="50"/>
        <v>0</v>
      </c>
      <c r="M152" s="390">
        <f t="shared" si="64"/>
        <v>1737.11</v>
      </c>
      <c r="N152" s="394">
        <f t="shared" si="62"/>
        <v>0</v>
      </c>
      <c r="O152" s="394">
        <f t="shared" si="59"/>
        <v>1737.11</v>
      </c>
      <c r="P152" s="395">
        <f t="shared" ref="P152:P215" si="67">O152-N152</f>
        <v>1737.11</v>
      </c>
      <c r="Q152" s="290"/>
      <c r="R152" s="529"/>
      <c r="S152" s="170">
        <f t="shared" si="52"/>
        <v>0</v>
      </c>
      <c r="T152" s="171">
        <f t="shared" si="53"/>
        <v>0</v>
      </c>
      <c r="U152" s="170">
        <f t="shared" si="54"/>
        <v>1737.11</v>
      </c>
      <c r="V152" s="171">
        <f t="shared" si="55"/>
        <v>0</v>
      </c>
      <c r="X152" s="545">
        <f t="shared" si="65"/>
        <v>0</v>
      </c>
      <c r="Y152" s="546">
        <f t="shared" si="66"/>
        <v>0</v>
      </c>
      <c r="AA152" s="792"/>
      <c r="AB152" s="792"/>
      <c r="AC152" s="792"/>
      <c r="AD152" s="792"/>
      <c r="AE152" s="792"/>
      <c r="AF152" s="792"/>
    </row>
    <row r="153" spans="1:32" ht="14.25" customHeight="1">
      <c r="A153" s="33"/>
      <c r="B153" s="293"/>
      <c r="C153" s="396">
        <v>2</v>
      </c>
      <c r="D153" s="397" t="s">
        <v>100</v>
      </c>
      <c r="E153" s="398" t="s">
        <v>115</v>
      </c>
      <c r="F153" s="388"/>
      <c r="G153" s="388"/>
      <c r="H153" s="389" t="s">
        <v>144</v>
      </c>
      <c r="I153" s="390"/>
      <c r="J153" s="391"/>
      <c r="K153" s="392">
        <f t="shared" si="63"/>
        <v>0</v>
      </c>
      <c r="L153" s="393">
        <f t="shared" si="50"/>
        <v>0</v>
      </c>
      <c r="M153" s="390">
        <f t="shared" si="64"/>
        <v>0</v>
      </c>
      <c r="N153" s="394">
        <f t="shared" si="62"/>
        <v>0</v>
      </c>
      <c r="O153" s="394">
        <f t="shared" si="59"/>
        <v>0</v>
      </c>
      <c r="P153" s="395">
        <f t="shared" si="67"/>
        <v>0</v>
      </c>
      <c r="Q153" s="290"/>
      <c r="R153" s="529"/>
      <c r="S153" s="170">
        <f t="shared" si="52"/>
        <v>0</v>
      </c>
      <c r="T153" s="171">
        <f t="shared" si="53"/>
        <v>0</v>
      </c>
      <c r="U153" s="170">
        <f t="shared" si="54"/>
        <v>0</v>
      </c>
      <c r="V153" s="171">
        <f t="shared" si="55"/>
        <v>7976.6492999999991</v>
      </c>
      <c r="X153" s="545" t="str">
        <f t="shared" si="65"/>
        <v/>
      </c>
      <c r="Y153" s="546">
        <f t="shared" si="66"/>
        <v>0</v>
      </c>
      <c r="AA153" s="792"/>
      <c r="AB153" s="792"/>
      <c r="AC153" s="792"/>
      <c r="AD153" s="792"/>
      <c r="AE153" s="792"/>
      <c r="AF153" s="792"/>
    </row>
    <row r="154" spans="1:32" ht="14.25" customHeight="1">
      <c r="A154" s="33"/>
      <c r="B154" s="293"/>
      <c r="C154" s="386"/>
      <c r="D154" s="387" t="s">
        <v>172</v>
      </c>
      <c r="E154" s="388" t="s">
        <v>149</v>
      </c>
      <c r="F154" s="388"/>
      <c r="G154" s="388"/>
      <c r="H154" s="389" t="s">
        <v>107</v>
      </c>
      <c r="I154" s="390">
        <v>61.68</v>
      </c>
      <c r="J154" s="391">
        <f t="shared" si="51"/>
        <v>0</v>
      </c>
      <c r="K154" s="392">
        <f t="shared" si="63"/>
        <v>1E-4</v>
      </c>
      <c r="L154" s="393">
        <f t="shared" si="50"/>
        <v>0</v>
      </c>
      <c r="M154" s="390">
        <f t="shared" si="64"/>
        <v>5.66</v>
      </c>
      <c r="N154" s="394">
        <f t="shared" si="62"/>
        <v>0</v>
      </c>
      <c r="O154" s="394">
        <f t="shared" si="59"/>
        <v>349.10880000000003</v>
      </c>
      <c r="P154" s="395">
        <f t="shared" si="67"/>
        <v>349.10880000000003</v>
      </c>
      <c r="Q154" s="290"/>
      <c r="R154" s="529"/>
      <c r="S154" s="170">
        <f t="shared" si="52"/>
        <v>0</v>
      </c>
      <c r="T154" s="171">
        <f t="shared" si="53"/>
        <v>0</v>
      </c>
      <c r="U154" s="170">
        <f t="shared" si="54"/>
        <v>7976.6492999999991</v>
      </c>
      <c r="V154" s="171">
        <f t="shared" si="55"/>
        <v>0</v>
      </c>
      <c r="X154" s="545">
        <f t="shared" si="65"/>
        <v>0</v>
      </c>
      <c r="Y154" s="546">
        <f t="shared" si="66"/>
        <v>0</v>
      </c>
      <c r="AA154" s="792"/>
      <c r="AB154" s="792"/>
      <c r="AC154" s="792"/>
      <c r="AD154" s="792"/>
      <c r="AE154" s="792"/>
      <c r="AF154" s="792"/>
    </row>
    <row r="155" spans="1:32" ht="14.25" customHeight="1">
      <c r="A155" s="33"/>
      <c r="B155" s="293"/>
      <c r="C155" s="386"/>
      <c r="D155" s="387" t="s">
        <v>173</v>
      </c>
      <c r="E155" s="388" t="s">
        <v>175</v>
      </c>
      <c r="F155" s="388"/>
      <c r="G155" s="388"/>
      <c r="H155" s="389" t="s">
        <v>107</v>
      </c>
      <c r="I155" s="390">
        <v>1120.05</v>
      </c>
      <c r="J155" s="391">
        <f t="shared" si="51"/>
        <v>0</v>
      </c>
      <c r="K155" s="392">
        <f t="shared" si="63"/>
        <v>2.7000000000000001E-3</v>
      </c>
      <c r="L155" s="393">
        <f t="shared" si="50"/>
        <v>0</v>
      </c>
      <c r="M155" s="390">
        <f t="shared" si="64"/>
        <v>6.81</v>
      </c>
      <c r="N155" s="394">
        <f t="shared" si="62"/>
        <v>0</v>
      </c>
      <c r="O155" s="394">
        <f t="shared" si="59"/>
        <v>7627.5404999999992</v>
      </c>
      <c r="P155" s="395">
        <f t="shared" si="67"/>
        <v>7627.5404999999992</v>
      </c>
      <c r="Q155" s="290"/>
      <c r="R155" s="529"/>
      <c r="S155" s="170">
        <f t="shared" si="52"/>
        <v>0</v>
      </c>
      <c r="T155" s="171">
        <f t="shared" si="53"/>
        <v>0</v>
      </c>
      <c r="U155" s="170">
        <f t="shared" si="54"/>
        <v>7627.5404999999992</v>
      </c>
      <c r="V155" s="171">
        <f t="shared" si="55"/>
        <v>0</v>
      </c>
      <c r="X155" s="545">
        <f t="shared" si="65"/>
        <v>0</v>
      </c>
      <c r="Y155" s="546">
        <f t="shared" si="66"/>
        <v>0</v>
      </c>
      <c r="AA155" s="792"/>
      <c r="AB155" s="792"/>
      <c r="AC155" s="792"/>
      <c r="AD155" s="792"/>
      <c r="AE155" s="792"/>
      <c r="AF155" s="792"/>
    </row>
    <row r="156" spans="1:32" ht="14.25" customHeight="1">
      <c r="A156" s="33"/>
      <c r="B156" s="293"/>
      <c r="C156" s="396">
        <v>3</v>
      </c>
      <c r="D156" s="397" t="s">
        <v>101</v>
      </c>
      <c r="E156" s="398" t="s">
        <v>116</v>
      </c>
      <c r="F156" s="388"/>
      <c r="G156" s="388"/>
      <c r="H156" s="389" t="s">
        <v>144</v>
      </c>
      <c r="I156" s="390"/>
      <c r="J156" s="391"/>
      <c r="K156" s="392">
        <f t="shared" si="63"/>
        <v>0</v>
      </c>
      <c r="L156" s="393">
        <f t="shared" si="50"/>
        <v>0</v>
      </c>
      <c r="M156" s="390">
        <f t="shared" si="64"/>
        <v>0</v>
      </c>
      <c r="N156" s="394">
        <f t="shared" si="62"/>
        <v>0</v>
      </c>
      <c r="O156" s="394">
        <f t="shared" si="59"/>
        <v>0</v>
      </c>
      <c r="P156" s="395">
        <f t="shared" si="67"/>
        <v>0</v>
      </c>
      <c r="Q156" s="290"/>
      <c r="R156" s="529"/>
      <c r="S156" s="170">
        <f t="shared" si="52"/>
        <v>0</v>
      </c>
      <c r="T156" s="171">
        <f t="shared" si="53"/>
        <v>0</v>
      </c>
      <c r="U156" s="170">
        <f t="shared" si="54"/>
        <v>0</v>
      </c>
      <c r="V156" s="171">
        <f t="shared" si="55"/>
        <v>142812.24000000002</v>
      </c>
      <c r="X156" s="545" t="str">
        <f t="shared" si="65"/>
        <v/>
      </c>
      <c r="Y156" s="546">
        <f t="shared" si="66"/>
        <v>0</v>
      </c>
      <c r="AA156" s="792"/>
      <c r="AB156" s="792"/>
      <c r="AC156" s="792"/>
      <c r="AD156" s="792"/>
      <c r="AE156" s="792"/>
      <c r="AF156" s="792"/>
    </row>
    <row r="157" spans="1:32" ht="14.25" customHeight="1">
      <c r="A157" s="33"/>
      <c r="B157" s="293"/>
      <c r="C157" s="386"/>
      <c r="D157" s="387" t="s">
        <v>176</v>
      </c>
      <c r="E157" s="388" t="s">
        <v>150</v>
      </c>
      <c r="F157" s="388"/>
      <c r="G157" s="388"/>
      <c r="H157" s="389" t="s">
        <v>107</v>
      </c>
      <c r="I157" s="390">
        <v>0</v>
      </c>
      <c r="J157" s="391">
        <f t="shared" si="51"/>
        <v>0</v>
      </c>
      <c r="K157" s="392">
        <f t="shared" si="63"/>
        <v>0</v>
      </c>
      <c r="L157" s="393">
        <f t="shared" si="50"/>
        <v>0</v>
      </c>
      <c r="M157" s="390">
        <f t="shared" si="64"/>
        <v>81.290000000000006</v>
      </c>
      <c r="N157" s="394">
        <f t="shared" si="62"/>
        <v>0</v>
      </c>
      <c r="O157" s="394">
        <f t="shared" si="59"/>
        <v>0</v>
      </c>
      <c r="P157" s="395">
        <f t="shared" si="67"/>
        <v>0</v>
      </c>
      <c r="Q157" s="290"/>
      <c r="R157" s="529"/>
      <c r="S157" s="170">
        <f t="shared" si="52"/>
        <v>0</v>
      </c>
      <c r="T157" s="171">
        <f t="shared" si="53"/>
        <v>0</v>
      </c>
      <c r="U157" s="170">
        <f t="shared" si="54"/>
        <v>142812.24000000002</v>
      </c>
      <c r="V157" s="171">
        <f t="shared" si="55"/>
        <v>0</v>
      </c>
      <c r="X157" s="545">
        <f t="shared" si="65"/>
        <v>0</v>
      </c>
      <c r="Y157" s="546">
        <f t="shared" si="66"/>
        <v>0</v>
      </c>
      <c r="AA157" s="792"/>
      <c r="AB157" s="792"/>
      <c r="AC157" s="792"/>
      <c r="AD157" s="792"/>
      <c r="AE157" s="792"/>
      <c r="AF157" s="792"/>
    </row>
    <row r="158" spans="1:32" ht="14.25" customHeight="1">
      <c r="A158" s="33"/>
      <c r="B158" s="293"/>
      <c r="C158" s="386"/>
      <c r="D158" s="387" t="s">
        <v>177</v>
      </c>
      <c r="E158" s="388" t="s">
        <v>117</v>
      </c>
      <c r="F158" s="388"/>
      <c r="G158" s="388"/>
      <c r="H158" s="389" t="s">
        <v>108</v>
      </c>
      <c r="I158" s="390">
        <v>2994.8</v>
      </c>
      <c r="J158" s="391">
        <f t="shared" si="51"/>
        <v>0</v>
      </c>
      <c r="K158" s="392">
        <f t="shared" si="63"/>
        <v>4.4999999999999997E-3</v>
      </c>
      <c r="L158" s="393">
        <f t="shared" si="50"/>
        <v>0</v>
      </c>
      <c r="M158" s="390">
        <f t="shared" si="64"/>
        <v>4.29</v>
      </c>
      <c r="N158" s="394">
        <f t="shared" si="62"/>
        <v>0</v>
      </c>
      <c r="O158" s="394">
        <f t="shared" si="59"/>
        <v>12847.692000000001</v>
      </c>
      <c r="P158" s="395">
        <f t="shared" si="67"/>
        <v>12847.692000000001</v>
      </c>
      <c r="Q158" s="290"/>
      <c r="R158" s="529"/>
      <c r="S158" s="170">
        <f t="shared" si="52"/>
        <v>0</v>
      </c>
      <c r="T158" s="171">
        <f t="shared" si="53"/>
        <v>0</v>
      </c>
      <c r="U158" s="170">
        <f t="shared" si="54"/>
        <v>142812.24000000002</v>
      </c>
      <c r="V158" s="171">
        <f t="shared" si="55"/>
        <v>0</v>
      </c>
      <c r="X158" s="545">
        <f t="shared" si="65"/>
        <v>0</v>
      </c>
      <c r="Y158" s="546">
        <f t="shared" si="66"/>
        <v>0</v>
      </c>
      <c r="AA158" s="792"/>
      <c r="AB158" s="792"/>
      <c r="AC158" s="792"/>
      <c r="AD158" s="792"/>
      <c r="AE158" s="792"/>
      <c r="AF158" s="792"/>
    </row>
    <row r="159" spans="1:32" ht="14.25" customHeight="1">
      <c r="A159" s="33"/>
      <c r="B159" s="293"/>
      <c r="C159" s="386"/>
      <c r="D159" s="387" t="s">
        <v>178</v>
      </c>
      <c r="E159" s="388" t="s">
        <v>118</v>
      </c>
      <c r="F159" s="388"/>
      <c r="G159" s="388"/>
      <c r="H159" s="389" t="s">
        <v>107</v>
      </c>
      <c r="I159" s="390">
        <v>598.96</v>
      </c>
      <c r="J159" s="391">
        <f t="shared" si="51"/>
        <v>0</v>
      </c>
      <c r="K159" s="392">
        <f t="shared" si="63"/>
        <v>2.47E-2</v>
      </c>
      <c r="L159" s="393">
        <f t="shared" si="50"/>
        <v>0</v>
      </c>
      <c r="M159" s="390">
        <f t="shared" si="64"/>
        <v>118.65</v>
      </c>
      <c r="N159" s="394">
        <f t="shared" si="62"/>
        <v>0</v>
      </c>
      <c r="O159" s="394">
        <f t="shared" si="59"/>
        <v>71066.604000000007</v>
      </c>
      <c r="P159" s="395">
        <f t="shared" si="67"/>
        <v>71066.604000000007</v>
      </c>
      <c r="Q159" s="290"/>
      <c r="R159" s="529"/>
      <c r="S159" s="170">
        <f t="shared" si="52"/>
        <v>0</v>
      </c>
      <c r="T159" s="171">
        <f t="shared" si="53"/>
        <v>0</v>
      </c>
      <c r="U159" s="170">
        <f t="shared" si="54"/>
        <v>129964.54800000001</v>
      </c>
      <c r="V159" s="171">
        <f t="shared" si="55"/>
        <v>0</v>
      </c>
      <c r="X159" s="545">
        <f t="shared" si="65"/>
        <v>0</v>
      </c>
      <c r="Y159" s="546">
        <f t="shared" si="66"/>
        <v>0</v>
      </c>
      <c r="AA159" s="792"/>
      <c r="AB159" s="792"/>
      <c r="AC159" s="792"/>
      <c r="AD159" s="792"/>
      <c r="AE159" s="792"/>
      <c r="AF159" s="792"/>
    </row>
    <row r="160" spans="1:32" ht="14.25" customHeight="1">
      <c r="A160" s="33"/>
      <c r="B160" s="293"/>
      <c r="C160" s="386"/>
      <c r="D160" s="387" t="s">
        <v>179</v>
      </c>
      <c r="E160" s="388" t="s">
        <v>119</v>
      </c>
      <c r="F160" s="388"/>
      <c r="G160" s="388"/>
      <c r="H160" s="389" t="s">
        <v>107</v>
      </c>
      <c r="I160" s="390">
        <v>383.85</v>
      </c>
      <c r="J160" s="391">
        <f t="shared" si="51"/>
        <v>0</v>
      </c>
      <c r="K160" s="392">
        <f t="shared" si="63"/>
        <v>2.0500000000000001E-2</v>
      </c>
      <c r="L160" s="393">
        <f t="shared" si="50"/>
        <v>0</v>
      </c>
      <c r="M160" s="390">
        <f t="shared" si="64"/>
        <v>153.44</v>
      </c>
      <c r="N160" s="394">
        <f t="shared" si="62"/>
        <v>0</v>
      </c>
      <c r="O160" s="394">
        <f t="shared" si="59"/>
        <v>58897.944000000003</v>
      </c>
      <c r="P160" s="395">
        <f t="shared" si="67"/>
        <v>58897.944000000003</v>
      </c>
      <c r="Q160" s="290"/>
      <c r="R160" s="529"/>
      <c r="S160" s="170">
        <f t="shared" si="52"/>
        <v>0</v>
      </c>
      <c r="T160" s="171">
        <f t="shared" si="53"/>
        <v>0</v>
      </c>
      <c r="U160" s="170">
        <f t="shared" si="54"/>
        <v>58897.944000000003</v>
      </c>
      <c r="V160" s="171">
        <f t="shared" si="55"/>
        <v>0</v>
      </c>
      <c r="X160" s="545">
        <f t="shared" si="65"/>
        <v>0</v>
      </c>
      <c r="Y160" s="546">
        <f t="shared" si="66"/>
        <v>0</v>
      </c>
      <c r="AA160" s="792"/>
      <c r="AB160" s="792"/>
      <c r="AC160" s="792"/>
      <c r="AD160" s="792"/>
      <c r="AE160" s="792"/>
      <c r="AF160" s="792"/>
    </row>
    <row r="161" spans="1:32" ht="14.25" customHeight="1">
      <c r="A161" s="33"/>
      <c r="B161" s="293"/>
      <c r="C161" s="396">
        <v>4</v>
      </c>
      <c r="D161" s="397" t="s">
        <v>102</v>
      </c>
      <c r="E161" s="398" t="s">
        <v>26</v>
      </c>
      <c r="F161" s="388"/>
      <c r="G161" s="388"/>
      <c r="H161" s="389" t="s">
        <v>144</v>
      </c>
      <c r="I161" s="390"/>
      <c r="J161" s="391"/>
      <c r="K161" s="392">
        <f t="shared" si="63"/>
        <v>0</v>
      </c>
      <c r="L161" s="393">
        <f t="shared" si="50"/>
        <v>0</v>
      </c>
      <c r="M161" s="390">
        <f t="shared" si="64"/>
        <v>0</v>
      </c>
      <c r="N161" s="394">
        <f t="shared" si="62"/>
        <v>0</v>
      </c>
      <c r="O161" s="394">
        <f t="shared" si="59"/>
        <v>0</v>
      </c>
      <c r="P161" s="395">
        <f t="shared" si="67"/>
        <v>0</v>
      </c>
      <c r="Q161" s="290"/>
      <c r="R161" s="529"/>
      <c r="S161" s="170">
        <f t="shared" si="52"/>
        <v>0</v>
      </c>
      <c r="T161" s="171">
        <f t="shared" si="53"/>
        <v>0</v>
      </c>
      <c r="U161" s="170">
        <f t="shared" si="54"/>
        <v>0</v>
      </c>
      <c r="V161" s="171">
        <f t="shared" si="55"/>
        <v>181127.20310000001</v>
      </c>
      <c r="X161" s="545" t="str">
        <f t="shared" si="65"/>
        <v/>
      </c>
      <c r="Y161" s="546">
        <f t="shared" si="66"/>
        <v>0</v>
      </c>
      <c r="AA161" s="792"/>
      <c r="AB161" s="792"/>
      <c r="AC161" s="792"/>
      <c r="AD161" s="792"/>
      <c r="AE161" s="792"/>
      <c r="AF161" s="792"/>
    </row>
    <row r="162" spans="1:32" ht="14.25" customHeight="1">
      <c r="A162" s="33"/>
      <c r="B162" s="293"/>
      <c r="C162" s="386"/>
      <c r="D162" s="387" t="s">
        <v>181</v>
      </c>
      <c r="E162" s="388" t="s">
        <v>151</v>
      </c>
      <c r="F162" s="388"/>
      <c r="G162" s="388"/>
      <c r="H162" s="389" t="s">
        <v>108</v>
      </c>
      <c r="I162" s="390">
        <v>2559.02</v>
      </c>
      <c r="J162" s="391">
        <f t="shared" si="51"/>
        <v>0</v>
      </c>
      <c r="K162" s="392">
        <f t="shared" si="63"/>
        <v>4.0000000000000002E-4</v>
      </c>
      <c r="L162" s="393">
        <f t="shared" si="50"/>
        <v>0</v>
      </c>
      <c r="M162" s="390">
        <f t="shared" si="64"/>
        <v>0.49</v>
      </c>
      <c r="N162" s="394">
        <f t="shared" si="62"/>
        <v>0</v>
      </c>
      <c r="O162" s="394">
        <f t="shared" si="59"/>
        <v>1253.9197999999999</v>
      </c>
      <c r="P162" s="395">
        <f t="shared" si="67"/>
        <v>1253.9197999999999</v>
      </c>
      <c r="Q162" s="290"/>
      <c r="R162" s="529"/>
      <c r="S162" s="170">
        <f t="shared" si="52"/>
        <v>0</v>
      </c>
      <c r="T162" s="171">
        <f t="shared" si="53"/>
        <v>0</v>
      </c>
      <c r="U162" s="170">
        <f t="shared" si="54"/>
        <v>181127.20310000001</v>
      </c>
      <c r="V162" s="171">
        <f t="shared" si="55"/>
        <v>0</v>
      </c>
      <c r="X162" s="545">
        <f t="shared" si="65"/>
        <v>0</v>
      </c>
      <c r="Y162" s="546">
        <f t="shared" si="66"/>
        <v>0</v>
      </c>
      <c r="AA162" s="792"/>
      <c r="AB162" s="792"/>
      <c r="AC162" s="792"/>
      <c r="AD162" s="792"/>
      <c r="AE162" s="792"/>
      <c r="AF162" s="792"/>
    </row>
    <row r="163" spans="1:32" ht="14.25" customHeight="1">
      <c r="A163" s="33"/>
      <c r="B163" s="293"/>
      <c r="C163" s="386"/>
      <c r="D163" s="387" t="s">
        <v>182</v>
      </c>
      <c r="E163" s="388" t="s">
        <v>152</v>
      </c>
      <c r="F163" s="388"/>
      <c r="G163" s="388"/>
      <c r="H163" s="389" t="s">
        <v>92</v>
      </c>
      <c r="I163" s="390">
        <v>2.81</v>
      </c>
      <c r="J163" s="391">
        <f t="shared" si="51"/>
        <v>0</v>
      </c>
      <c r="K163" s="392">
        <f t="shared" si="63"/>
        <v>3.8E-3</v>
      </c>
      <c r="L163" s="393">
        <f t="shared" si="50"/>
        <v>0</v>
      </c>
      <c r="M163" s="390">
        <f t="shared" si="64"/>
        <v>3935.13</v>
      </c>
      <c r="N163" s="394">
        <f t="shared" si="62"/>
        <v>0</v>
      </c>
      <c r="O163" s="394">
        <f t="shared" si="59"/>
        <v>11057.7153</v>
      </c>
      <c r="P163" s="395">
        <f t="shared" si="67"/>
        <v>11057.7153</v>
      </c>
      <c r="Q163" s="290"/>
      <c r="R163" s="529"/>
      <c r="S163" s="170">
        <f t="shared" si="52"/>
        <v>0</v>
      </c>
      <c r="T163" s="171">
        <f t="shared" si="53"/>
        <v>0</v>
      </c>
      <c r="U163" s="170">
        <f t="shared" si="54"/>
        <v>179873.28330000001</v>
      </c>
      <c r="V163" s="171">
        <f t="shared" si="55"/>
        <v>0</v>
      </c>
      <c r="X163" s="545">
        <f t="shared" si="65"/>
        <v>0</v>
      </c>
      <c r="Y163" s="546">
        <f t="shared" si="66"/>
        <v>0</v>
      </c>
      <c r="AA163" s="792"/>
      <c r="AB163" s="792"/>
      <c r="AC163" s="792"/>
      <c r="AD163" s="792"/>
      <c r="AE163" s="792"/>
      <c r="AF163" s="792"/>
    </row>
    <row r="164" spans="1:32" ht="14.25" customHeight="1">
      <c r="A164" s="33"/>
      <c r="B164" s="293"/>
      <c r="C164" s="386"/>
      <c r="D164" s="387" t="s">
        <v>183</v>
      </c>
      <c r="E164" s="388" t="s">
        <v>153</v>
      </c>
      <c r="F164" s="388"/>
      <c r="G164" s="388"/>
      <c r="H164" s="389" t="s">
        <v>108</v>
      </c>
      <c r="I164" s="390">
        <v>2559.02</v>
      </c>
      <c r="J164" s="391">
        <f t="shared" si="51"/>
        <v>0</v>
      </c>
      <c r="K164" s="392">
        <f t="shared" si="63"/>
        <v>2.9999999999999997E-4</v>
      </c>
      <c r="L164" s="393">
        <f t="shared" si="50"/>
        <v>0</v>
      </c>
      <c r="M164" s="390">
        <f t="shared" si="64"/>
        <v>0.34</v>
      </c>
      <c r="N164" s="394">
        <f t="shared" si="62"/>
        <v>0</v>
      </c>
      <c r="O164" s="394">
        <f t="shared" si="59"/>
        <v>870.06680000000006</v>
      </c>
      <c r="P164" s="395">
        <f t="shared" si="67"/>
        <v>870.06680000000006</v>
      </c>
      <c r="Q164" s="290"/>
      <c r="R164" s="529"/>
      <c r="S164" s="170">
        <f t="shared" si="52"/>
        <v>0</v>
      </c>
      <c r="T164" s="171">
        <f t="shared" si="53"/>
        <v>0</v>
      </c>
      <c r="U164" s="170">
        <f t="shared" si="54"/>
        <v>168815.568</v>
      </c>
      <c r="V164" s="171">
        <f t="shared" si="55"/>
        <v>0</v>
      </c>
      <c r="X164" s="545">
        <f t="shared" si="65"/>
        <v>0</v>
      </c>
      <c r="Y164" s="546">
        <f t="shared" si="66"/>
        <v>0</v>
      </c>
      <c r="AA164" s="792"/>
      <c r="AB164" s="792"/>
      <c r="AC164" s="792"/>
      <c r="AD164" s="792"/>
      <c r="AE164" s="792"/>
      <c r="AF164" s="792"/>
    </row>
    <row r="165" spans="1:32" ht="14.25" customHeight="1">
      <c r="A165" s="33"/>
      <c r="B165" s="293"/>
      <c r="C165" s="386"/>
      <c r="D165" s="387" t="s">
        <v>184</v>
      </c>
      <c r="E165" s="388" t="s">
        <v>154</v>
      </c>
      <c r="F165" s="388"/>
      <c r="G165" s="388"/>
      <c r="H165" s="389" t="s">
        <v>92</v>
      </c>
      <c r="I165" s="390">
        <v>1.28</v>
      </c>
      <c r="J165" s="391">
        <f t="shared" si="51"/>
        <v>0</v>
      </c>
      <c r="K165" s="392">
        <f t="shared" si="63"/>
        <v>1.6999999999999999E-3</v>
      </c>
      <c r="L165" s="393">
        <f t="shared" si="50"/>
        <v>0</v>
      </c>
      <c r="M165" s="390">
        <f t="shared" si="64"/>
        <v>3724.64</v>
      </c>
      <c r="N165" s="394">
        <f t="shared" si="62"/>
        <v>0</v>
      </c>
      <c r="O165" s="394">
        <f t="shared" si="59"/>
        <v>4767.5392000000002</v>
      </c>
      <c r="P165" s="395">
        <f t="shared" si="67"/>
        <v>4767.5392000000002</v>
      </c>
      <c r="Q165" s="290"/>
      <c r="R165" s="529"/>
      <c r="S165" s="170">
        <f t="shared" si="52"/>
        <v>0</v>
      </c>
      <c r="T165" s="171">
        <f t="shared" si="53"/>
        <v>0</v>
      </c>
      <c r="U165" s="170">
        <f t="shared" si="54"/>
        <v>167945.5012</v>
      </c>
      <c r="V165" s="171">
        <f t="shared" si="55"/>
        <v>0</v>
      </c>
      <c r="X165" s="545">
        <f t="shared" si="65"/>
        <v>0</v>
      </c>
      <c r="Y165" s="546">
        <f t="shared" si="66"/>
        <v>0</v>
      </c>
      <c r="AA165" s="792"/>
      <c r="AB165" s="792"/>
      <c r="AC165" s="792"/>
      <c r="AD165" s="792"/>
      <c r="AE165" s="792"/>
      <c r="AF165" s="792"/>
    </row>
    <row r="166" spans="1:32" ht="14.25" customHeight="1">
      <c r="A166" s="33"/>
      <c r="B166" s="293"/>
      <c r="C166" s="386"/>
      <c r="D166" s="387" t="s">
        <v>185</v>
      </c>
      <c r="E166" s="388" t="s">
        <v>180</v>
      </c>
      <c r="F166" s="388"/>
      <c r="G166" s="388"/>
      <c r="H166" s="389" t="s">
        <v>92</v>
      </c>
      <c r="I166" s="390">
        <v>307.08</v>
      </c>
      <c r="J166" s="391">
        <f t="shared" si="51"/>
        <v>0</v>
      </c>
      <c r="K166" s="392">
        <f t="shared" si="63"/>
        <v>2.4199999999999999E-2</v>
      </c>
      <c r="L166" s="393">
        <f t="shared" si="50"/>
        <v>0</v>
      </c>
      <c r="M166" s="390">
        <f t="shared" si="64"/>
        <v>226.4</v>
      </c>
      <c r="N166" s="394">
        <f t="shared" si="62"/>
        <v>0</v>
      </c>
      <c r="O166" s="394">
        <f t="shared" si="59"/>
        <v>69522.911999999997</v>
      </c>
      <c r="P166" s="395">
        <f t="shared" si="67"/>
        <v>69522.911999999997</v>
      </c>
      <c r="Q166" s="290"/>
      <c r="R166" s="529"/>
      <c r="S166" s="170">
        <f t="shared" si="52"/>
        <v>0</v>
      </c>
      <c r="T166" s="171">
        <f t="shared" si="53"/>
        <v>0</v>
      </c>
      <c r="U166" s="170">
        <f t="shared" si="54"/>
        <v>163177.962</v>
      </c>
      <c r="V166" s="171">
        <f t="shared" si="55"/>
        <v>0</v>
      </c>
      <c r="X166" s="545">
        <f t="shared" si="65"/>
        <v>0</v>
      </c>
      <c r="Y166" s="546">
        <f t="shared" si="66"/>
        <v>0</v>
      </c>
      <c r="AA166" s="792"/>
      <c r="AB166" s="792"/>
      <c r="AC166" s="792"/>
      <c r="AD166" s="792"/>
      <c r="AE166" s="792"/>
      <c r="AF166" s="792"/>
    </row>
    <row r="167" spans="1:32" ht="14.25" customHeight="1">
      <c r="A167" s="33"/>
      <c r="B167" s="293"/>
      <c r="C167" s="386"/>
      <c r="D167" s="387" t="s">
        <v>186</v>
      </c>
      <c r="E167" s="388" t="s">
        <v>155</v>
      </c>
      <c r="F167" s="388"/>
      <c r="G167" s="388"/>
      <c r="H167" s="389" t="s">
        <v>92</v>
      </c>
      <c r="I167" s="390">
        <v>16.89</v>
      </c>
      <c r="J167" s="391">
        <f t="shared" si="51"/>
        <v>0</v>
      </c>
      <c r="K167" s="392">
        <f t="shared" si="63"/>
        <v>3.2599999999999997E-2</v>
      </c>
      <c r="L167" s="393">
        <f t="shared" si="50"/>
        <v>0</v>
      </c>
      <c r="M167" s="390">
        <f t="shared" si="64"/>
        <v>5545</v>
      </c>
      <c r="N167" s="394">
        <f t="shared" si="62"/>
        <v>0</v>
      </c>
      <c r="O167" s="394">
        <f t="shared" si="59"/>
        <v>93655.05</v>
      </c>
      <c r="P167" s="395">
        <f t="shared" si="67"/>
        <v>93655.05</v>
      </c>
      <c r="Q167" s="290"/>
      <c r="R167" s="529"/>
      <c r="S167" s="170">
        <f t="shared" si="52"/>
        <v>0</v>
      </c>
      <c r="T167" s="171">
        <f t="shared" si="53"/>
        <v>0</v>
      </c>
      <c r="U167" s="170">
        <f t="shared" si="54"/>
        <v>93655.05</v>
      </c>
      <c r="V167" s="171">
        <f t="shared" si="55"/>
        <v>0</v>
      </c>
      <c r="X167" s="545">
        <f t="shared" si="65"/>
        <v>0</v>
      </c>
      <c r="Y167" s="546">
        <f t="shared" si="66"/>
        <v>0</v>
      </c>
      <c r="AA167" s="792"/>
      <c r="AB167" s="792"/>
      <c r="AC167" s="792"/>
      <c r="AD167" s="792"/>
      <c r="AE167" s="792"/>
      <c r="AF167" s="792"/>
    </row>
    <row r="168" spans="1:32" ht="14.25" customHeight="1">
      <c r="A168" s="33"/>
      <c r="B168" s="293"/>
      <c r="C168" s="396">
        <v>5</v>
      </c>
      <c r="D168" s="397" t="s">
        <v>103</v>
      </c>
      <c r="E168" s="398" t="s">
        <v>120</v>
      </c>
      <c r="F168" s="388"/>
      <c r="G168" s="388"/>
      <c r="H168" s="389" t="s">
        <v>144</v>
      </c>
      <c r="I168" s="390"/>
      <c r="J168" s="391"/>
      <c r="K168" s="392">
        <f t="shared" si="63"/>
        <v>0</v>
      </c>
      <c r="L168" s="393">
        <f t="shared" si="50"/>
        <v>0</v>
      </c>
      <c r="M168" s="390">
        <f t="shared" si="64"/>
        <v>0</v>
      </c>
      <c r="N168" s="394">
        <f t="shared" si="62"/>
        <v>0</v>
      </c>
      <c r="O168" s="394">
        <f t="shared" si="59"/>
        <v>0</v>
      </c>
      <c r="P168" s="395">
        <f t="shared" si="67"/>
        <v>0</v>
      </c>
      <c r="Q168" s="290"/>
      <c r="R168" s="529"/>
      <c r="S168" s="170">
        <f t="shared" si="52"/>
        <v>0</v>
      </c>
      <c r="T168" s="171">
        <f t="shared" si="53"/>
        <v>0</v>
      </c>
      <c r="U168" s="170">
        <f t="shared" si="54"/>
        <v>0</v>
      </c>
      <c r="V168" s="171">
        <f t="shared" si="55"/>
        <v>36340.004000000001</v>
      </c>
      <c r="X168" s="545" t="str">
        <f t="shared" si="65"/>
        <v/>
      </c>
      <c r="Y168" s="546">
        <f t="shared" si="66"/>
        <v>0</v>
      </c>
      <c r="AA168" s="792"/>
      <c r="AB168" s="792"/>
      <c r="AC168" s="792"/>
      <c r="AD168" s="792"/>
      <c r="AE168" s="792"/>
      <c r="AF168" s="792"/>
    </row>
    <row r="169" spans="1:32" ht="14.25" customHeight="1">
      <c r="A169" s="33"/>
      <c r="B169" s="293"/>
      <c r="C169" s="386"/>
      <c r="D169" s="387" t="s">
        <v>147</v>
      </c>
      <c r="E169" s="388" t="s">
        <v>121</v>
      </c>
      <c r="F169" s="388"/>
      <c r="G169" s="388"/>
      <c r="H169" s="389" t="s">
        <v>10</v>
      </c>
      <c r="I169" s="390">
        <v>658.8</v>
      </c>
      <c r="J169" s="391">
        <f t="shared" si="51"/>
        <v>0</v>
      </c>
      <c r="K169" s="392">
        <f t="shared" si="63"/>
        <v>1.09E-2</v>
      </c>
      <c r="L169" s="393">
        <f t="shared" si="50"/>
        <v>0</v>
      </c>
      <c r="M169" s="390">
        <f t="shared" si="64"/>
        <v>47.43</v>
      </c>
      <c r="N169" s="394">
        <f t="shared" si="62"/>
        <v>0</v>
      </c>
      <c r="O169" s="394">
        <f t="shared" si="59"/>
        <v>31246.883999999998</v>
      </c>
      <c r="P169" s="395">
        <f t="shared" si="67"/>
        <v>31246.883999999998</v>
      </c>
      <c r="Q169" s="290"/>
      <c r="R169" s="529"/>
      <c r="S169" s="170">
        <f t="shared" si="52"/>
        <v>0</v>
      </c>
      <c r="T169" s="171">
        <f t="shared" si="53"/>
        <v>0</v>
      </c>
      <c r="U169" s="170">
        <f t="shared" si="54"/>
        <v>36340.004000000001</v>
      </c>
      <c r="V169" s="171">
        <f t="shared" si="55"/>
        <v>0</v>
      </c>
      <c r="X169" s="545">
        <f t="shared" si="65"/>
        <v>0</v>
      </c>
      <c r="Y169" s="546">
        <f t="shared" si="66"/>
        <v>0</v>
      </c>
      <c r="AA169" s="792"/>
      <c r="AB169" s="792"/>
      <c r="AC169" s="792"/>
      <c r="AD169" s="792"/>
      <c r="AE169" s="792"/>
      <c r="AF169" s="792"/>
    </row>
    <row r="170" spans="1:32" ht="14.25" customHeight="1">
      <c r="A170" s="33"/>
      <c r="B170" s="293"/>
      <c r="C170" s="386"/>
      <c r="D170" s="387" t="s">
        <v>187</v>
      </c>
      <c r="E170" s="388" t="s">
        <v>122</v>
      </c>
      <c r="F170" s="388"/>
      <c r="G170" s="388"/>
      <c r="H170" s="389" t="s">
        <v>10</v>
      </c>
      <c r="I170" s="390">
        <v>128</v>
      </c>
      <c r="J170" s="391">
        <f t="shared" si="51"/>
        <v>0</v>
      </c>
      <c r="K170" s="392">
        <f t="shared" si="63"/>
        <v>1.8E-3</v>
      </c>
      <c r="L170" s="393">
        <f t="shared" si="50"/>
        <v>0</v>
      </c>
      <c r="M170" s="390">
        <f t="shared" si="64"/>
        <v>39.79</v>
      </c>
      <c r="N170" s="394">
        <f t="shared" si="62"/>
        <v>0</v>
      </c>
      <c r="O170" s="394">
        <f t="shared" si="59"/>
        <v>5093.12</v>
      </c>
      <c r="P170" s="395">
        <f t="shared" si="67"/>
        <v>5093.12</v>
      </c>
      <c r="Q170" s="290"/>
      <c r="R170" s="529"/>
      <c r="S170" s="170">
        <f t="shared" si="52"/>
        <v>0</v>
      </c>
      <c r="T170" s="171">
        <f t="shared" si="53"/>
        <v>0</v>
      </c>
      <c r="U170" s="170">
        <f t="shared" si="54"/>
        <v>5093.12</v>
      </c>
      <c r="V170" s="171">
        <f t="shared" si="55"/>
        <v>0</v>
      </c>
      <c r="X170" s="545">
        <f t="shared" si="65"/>
        <v>0</v>
      </c>
      <c r="Y170" s="546">
        <f t="shared" si="66"/>
        <v>0</v>
      </c>
      <c r="AA170" s="792"/>
      <c r="AB170" s="792"/>
      <c r="AC170" s="792"/>
      <c r="AD170" s="792"/>
      <c r="AE170" s="792"/>
      <c r="AF170" s="792"/>
    </row>
    <row r="171" spans="1:32" ht="14.25" customHeight="1">
      <c r="A171" s="33"/>
      <c r="B171" s="293"/>
      <c r="C171" s="396">
        <v>6</v>
      </c>
      <c r="D171" s="397" t="s">
        <v>113</v>
      </c>
      <c r="E171" s="398" t="s">
        <v>156</v>
      </c>
      <c r="F171" s="388"/>
      <c r="G171" s="388"/>
      <c r="H171" s="389" t="s">
        <v>144</v>
      </c>
      <c r="I171" s="390"/>
      <c r="J171" s="391"/>
      <c r="K171" s="392">
        <f t="shared" si="63"/>
        <v>0</v>
      </c>
      <c r="L171" s="393">
        <f t="shared" si="50"/>
        <v>0</v>
      </c>
      <c r="M171" s="390">
        <f t="shared" si="64"/>
        <v>0</v>
      </c>
      <c r="N171" s="394">
        <f t="shared" si="62"/>
        <v>0</v>
      </c>
      <c r="O171" s="394">
        <f t="shared" si="59"/>
        <v>0</v>
      </c>
      <c r="P171" s="395">
        <f t="shared" si="67"/>
        <v>0</v>
      </c>
      <c r="Q171" s="290"/>
      <c r="R171" s="529"/>
      <c r="S171" s="170">
        <f t="shared" si="52"/>
        <v>0</v>
      </c>
      <c r="T171" s="171">
        <f t="shared" si="53"/>
        <v>0</v>
      </c>
      <c r="U171" s="170">
        <f t="shared" si="54"/>
        <v>0</v>
      </c>
      <c r="V171" s="171">
        <f t="shared" si="55"/>
        <v>131367.41809999998</v>
      </c>
      <c r="X171" s="545" t="str">
        <f t="shared" si="65"/>
        <v/>
      </c>
      <c r="Y171" s="546">
        <f t="shared" si="66"/>
        <v>0</v>
      </c>
      <c r="AA171" s="792"/>
      <c r="AB171" s="792"/>
      <c r="AC171" s="792"/>
      <c r="AD171" s="792"/>
      <c r="AE171" s="792"/>
      <c r="AF171" s="792"/>
    </row>
    <row r="172" spans="1:32" ht="14.25" customHeight="1">
      <c r="A172" s="33"/>
      <c r="B172" s="293"/>
      <c r="C172" s="386"/>
      <c r="D172" s="387" t="s">
        <v>188</v>
      </c>
      <c r="E172" s="388" t="s">
        <v>189</v>
      </c>
      <c r="F172" s="388"/>
      <c r="G172" s="388"/>
      <c r="H172" s="389" t="s">
        <v>108</v>
      </c>
      <c r="I172" s="390">
        <v>1120.47</v>
      </c>
      <c r="J172" s="391">
        <f t="shared" si="51"/>
        <v>0</v>
      </c>
      <c r="K172" s="392">
        <f t="shared" si="63"/>
        <v>8.9999999999999998E-4</v>
      </c>
      <c r="L172" s="393">
        <f t="shared" si="50"/>
        <v>0</v>
      </c>
      <c r="M172" s="390">
        <f t="shared" si="64"/>
        <v>2.4</v>
      </c>
      <c r="N172" s="394">
        <f t="shared" si="62"/>
        <v>0</v>
      </c>
      <c r="O172" s="394">
        <f t="shared" si="59"/>
        <v>2689.1280000000002</v>
      </c>
      <c r="P172" s="395">
        <f t="shared" si="67"/>
        <v>2689.1280000000002</v>
      </c>
      <c r="Q172" s="290"/>
      <c r="R172" s="529"/>
      <c r="S172" s="170">
        <f t="shared" si="52"/>
        <v>0</v>
      </c>
      <c r="T172" s="171">
        <f t="shared" si="53"/>
        <v>0</v>
      </c>
      <c r="U172" s="170">
        <f t="shared" si="54"/>
        <v>131367.41809999998</v>
      </c>
      <c r="V172" s="171">
        <f t="shared" si="55"/>
        <v>0</v>
      </c>
      <c r="X172" s="545">
        <f t="shared" si="65"/>
        <v>0</v>
      </c>
      <c r="Y172" s="546">
        <f t="shared" si="66"/>
        <v>0</v>
      </c>
      <c r="AA172" s="792"/>
      <c r="AB172" s="792"/>
      <c r="AC172" s="792"/>
      <c r="AD172" s="792"/>
      <c r="AE172" s="792"/>
      <c r="AF172" s="792"/>
    </row>
    <row r="173" spans="1:32" ht="14.25" customHeight="1">
      <c r="A173" s="33"/>
      <c r="B173" s="293"/>
      <c r="C173" s="386"/>
      <c r="D173" s="387" t="s">
        <v>190</v>
      </c>
      <c r="E173" s="388" t="s">
        <v>191</v>
      </c>
      <c r="F173" s="388"/>
      <c r="G173" s="388"/>
      <c r="H173" s="389" t="s">
        <v>107</v>
      </c>
      <c r="I173" s="390">
        <v>112.05</v>
      </c>
      <c r="J173" s="391">
        <f t="shared" si="51"/>
        <v>0</v>
      </c>
      <c r="K173" s="392">
        <f t="shared" si="63"/>
        <v>6.0000000000000001E-3</v>
      </c>
      <c r="L173" s="393">
        <f t="shared" si="50"/>
        <v>0</v>
      </c>
      <c r="M173" s="390">
        <f t="shared" si="64"/>
        <v>153.44</v>
      </c>
      <c r="N173" s="394">
        <f t="shared" si="62"/>
        <v>0</v>
      </c>
      <c r="O173" s="394">
        <f t="shared" si="59"/>
        <v>17192.951999999997</v>
      </c>
      <c r="P173" s="395">
        <f t="shared" si="67"/>
        <v>17192.951999999997</v>
      </c>
      <c r="Q173" s="290"/>
      <c r="R173" s="529"/>
      <c r="S173" s="170">
        <f t="shared" si="52"/>
        <v>0</v>
      </c>
      <c r="T173" s="171">
        <f t="shared" si="53"/>
        <v>0</v>
      </c>
      <c r="U173" s="170">
        <f t="shared" si="54"/>
        <v>128678.29009999998</v>
      </c>
      <c r="V173" s="171">
        <f t="shared" si="55"/>
        <v>0</v>
      </c>
      <c r="X173" s="545">
        <f t="shared" si="65"/>
        <v>0</v>
      </c>
      <c r="Y173" s="546">
        <f t="shared" si="66"/>
        <v>0</v>
      </c>
      <c r="AA173" s="792"/>
      <c r="AB173" s="792"/>
      <c r="AC173" s="792"/>
      <c r="AD173" s="792"/>
      <c r="AE173" s="792"/>
      <c r="AF173" s="792"/>
    </row>
    <row r="174" spans="1:32" ht="14.25" customHeight="1">
      <c r="A174" s="33"/>
      <c r="B174" s="293"/>
      <c r="C174" s="386"/>
      <c r="D174" s="387" t="s">
        <v>192</v>
      </c>
      <c r="E174" s="388" t="s">
        <v>194</v>
      </c>
      <c r="F174" s="388"/>
      <c r="G174" s="388"/>
      <c r="H174" s="389" t="s">
        <v>108</v>
      </c>
      <c r="I174" s="390">
        <v>301.08999999999997</v>
      </c>
      <c r="J174" s="391">
        <f t="shared" si="51"/>
        <v>0</v>
      </c>
      <c r="K174" s="392">
        <f t="shared" si="63"/>
        <v>1.6299999999999999E-2</v>
      </c>
      <c r="L174" s="393">
        <f t="shared" si="50"/>
        <v>0</v>
      </c>
      <c r="M174" s="390">
        <f t="shared" si="64"/>
        <v>155.88</v>
      </c>
      <c r="N174" s="394">
        <f t="shared" si="62"/>
        <v>0</v>
      </c>
      <c r="O174" s="394">
        <f t="shared" si="59"/>
        <v>46933.909199999995</v>
      </c>
      <c r="P174" s="395">
        <f t="shared" si="67"/>
        <v>46933.909199999995</v>
      </c>
      <c r="Q174" s="290"/>
      <c r="R174" s="529"/>
      <c r="S174" s="170">
        <f t="shared" si="52"/>
        <v>0</v>
      </c>
      <c r="T174" s="171">
        <f t="shared" si="53"/>
        <v>0</v>
      </c>
      <c r="U174" s="170">
        <f t="shared" si="54"/>
        <v>111485.33809999999</v>
      </c>
      <c r="V174" s="171">
        <f t="shared" si="55"/>
        <v>0</v>
      </c>
      <c r="X174" s="545">
        <f t="shared" si="65"/>
        <v>0</v>
      </c>
      <c r="Y174" s="546">
        <f t="shared" si="66"/>
        <v>0</v>
      </c>
      <c r="AA174" s="792"/>
      <c r="AB174" s="792"/>
      <c r="AC174" s="792"/>
      <c r="AD174" s="792"/>
      <c r="AE174" s="792"/>
      <c r="AF174" s="792"/>
    </row>
    <row r="175" spans="1:32" ht="14.25" customHeight="1">
      <c r="A175" s="33"/>
      <c r="B175" s="293"/>
      <c r="C175" s="386"/>
      <c r="D175" s="387" t="s">
        <v>193</v>
      </c>
      <c r="E175" s="388" t="s">
        <v>197</v>
      </c>
      <c r="F175" s="388"/>
      <c r="G175" s="388"/>
      <c r="H175" s="389" t="s">
        <v>108</v>
      </c>
      <c r="I175" s="390">
        <v>480.82</v>
      </c>
      <c r="J175" s="391">
        <f t="shared" si="51"/>
        <v>0</v>
      </c>
      <c r="K175" s="392">
        <f t="shared" si="63"/>
        <v>6.7999999999999996E-3</v>
      </c>
      <c r="L175" s="393">
        <f t="shared" si="50"/>
        <v>0</v>
      </c>
      <c r="M175" s="390">
        <f t="shared" si="64"/>
        <v>40.64</v>
      </c>
      <c r="N175" s="394">
        <f t="shared" si="62"/>
        <v>0</v>
      </c>
      <c r="O175" s="394">
        <f t="shared" si="59"/>
        <v>19540.524799999999</v>
      </c>
      <c r="P175" s="395">
        <f t="shared" si="67"/>
        <v>19540.524799999999</v>
      </c>
      <c r="Q175" s="290"/>
      <c r="R175" s="529"/>
      <c r="S175" s="170">
        <f t="shared" si="52"/>
        <v>0</v>
      </c>
      <c r="T175" s="171">
        <f t="shared" si="53"/>
        <v>0</v>
      </c>
      <c r="U175" s="170">
        <f t="shared" si="54"/>
        <v>64551.428899999999</v>
      </c>
      <c r="V175" s="171">
        <f t="shared" si="55"/>
        <v>0</v>
      </c>
      <c r="X175" s="545">
        <f t="shared" si="65"/>
        <v>0</v>
      </c>
      <c r="Y175" s="546">
        <f t="shared" si="66"/>
        <v>0</v>
      </c>
      <c r="AA175" s="792"/>
      <c r="AB175" s="792"/>
      <c r="AC175" s="792"/>
      <c r="AD175" s="792"/>
      <c r="AE175" s="792"/>
      <c r="AF175" s="792"/>
    </row>
    <row r="176" spans="1:32" ht="14.25" customHeight="1">
      <c r="A176" s="33"/>
      <c r="B176" s="293"/>
      <c r="C176" s="386"/>
      <c r="D176" s="387" t="s">
        <v>195</v>
      </c>
      <c r="E176" s="388" t="s">
        <v>196</v>
      </c>
      <c r="F176" s="388"/>
      <c r="G176" s="388"/>
      <c r="H176" s="389" t="s">
        <v>108</v>
      </c>
      <c r="I176" s="390">
        <v>338.56</v>
      </c>
      <c r="J176" s="391">
        <f t="shared" si="51"/>
        <v>0</v>
      </c>
      <c r="K176" s="392">
        <f t="shared" si="63"/>
        <v>1.12E-2</v>
      </c>
      <c r="L176" s="393">
        <f t="shared" si="50"/>
        <v>0</v>
      </c>
      <c r="M176" s="390">
        <f t="shared" si="64"/>
        <v>94.86</v>
      </c>
      <c r="N176" s="394">
        <f t="shared" si="62"/>
        <v>0</v>
      </c>
      <c r="O176" s="394">
        <f t="shared" si="59"/>
        <v>32115.801599999999</v>
      </c>
      <c r="P176" s="395">
        <f t="shared" si="67"/>
        <v>32115.801599999999</v>
      </c>
      <c r="Q176" s="290"/>
      <c r="R176" s="529"/>
      <c r="S176" s="170">
        <f t="shared" si="52"/>
        <v>0</v>
      </c>
      <c r="T176" s="171">
        <f t="shared" si="53"/>
        <v>0</v>
      </c>
      <c r="U176" s="170">
        <f t="shared" si="54"/>
        <v>45010.9041</v>
      </c>
      <c r="V176" s="171">
        <f t="shared" si="55"/>
        <v>0</v>
      </c>
      <c r="X176" s="545">
        <f t="shared" si="65"/>
        <v>0</v>
      </c>
      <c r="Y176" s="546">
        <f t="shared" si="66"/>
        <v>0</v>
      </c>
      <c r="AA176" s="792"/>
      <c r="AB176" s="792"/>
      <c r="AC176" s="792"/>
      <c r="AD176" s="792"/>
      <c r="AE176" s="792"/>
      <c r="AF176" s="792"/>
    </row>
    <row r="177" spans="1:32" ht="14.25" customHeight="1">
      <c r="A177" s="33"/>
      <c r="B177" s="293"/>
      <c r="C177" s="386"/>
      <c r="D177" s="387" t="s">
        <v>198</v>
      </c>
      <c r="E177" s="388" t="s">
        <v>199</v>
      </c>
      <c r="F177" s="388"/>
      <c r="G177" s="388"/>
      <c r="H177" s="389" t="s">
        <v>10</v>
      </c>
      <c r="I177" s="390">
        <v>453</v>
      </c>
      <c r="J177" s="391">
        <f t="shared" si="51"/>
        <v>0</v>
      </c>
      <c r="K177" s="392">
        <f t="shared" si="63"/>
        <v>1E-4</v>
      </c>
      <c r="L177" s="393">
        <f t="shared" si="50"/>
        <v>0</v>
      </c>
      <c r="M177" s="390">
        <f t="shared" si="64"/>
        <v>0.41</v>
      </c>
      <c r="N177" s="394">
        <f t="shared" si="62"/>
        <v>0</v>
      </c>
      <c r="O177" s="394">
        <f t="shared" si="59"/>
        <v>185.73</v>
      </c>
      <c r="P177" s="395">
        <f t="shared" si="67"/>
        <v>185.73</v>
      </c>
      <c r="Q177" s="290"/>
      <c r="R177" s="529"/>
      <c r="S177" s="170">
        <f t="shared" si="52"/>
        <v>0</v>
      </c>
      <c r="T177" s="171">
        <f t="shared" si="53"/>
        <v>0</v>
      </c>
      <c r="U177" s="170">
        <f t="shared" si="54"/>
        <v>12895.102499999999</v>
      </c>
      <c r="V177" s="171">
        <f t="shared" si="55"/>
        <v>0</v>
      </c>
      <c r="X177" s="545">
        <f t="shared" si="65"/>
        <v>0</v>
      </c>
      <c r="Y177" s="546">
        <f t="shared" si="66"/>
        <v>0</v>
      </c>
      <c r="AA177" s="792"/>
      <c r="AB177" s="792"/>
      <c r="AC177" s="792"/>
      <c r="AD177" s="792"/>
      <c r="AE177" s="792"/>
      <c r="AF177" s="792"/>
    </row>
    <row r="178" spans="1:32" ht="14.25" customHeight="1">
      <c r="A178" s="33"/>
      <c r="B178" s="293"/>
      <c r="C178" s="386"/>
      <c r="D178" s="387" t="s">
        <v>200</v>
      </c>
      <c r="E178" s="388" t="s">
        <v>123</v>
      </c>
      <c r="F178" s="388"/>
      <c r="G178" s="388"/>
      <c r="H178" s="389" t="s">
        <v>108</v>
      </c>
      <c r="I178" s="390">
        <v>952.65</v>
      </c>
      <c r="J178" s="391">
        <f t="shared" si="51"/>
        <v>0</v>
      </c>
      <c r="K178" s="392">
        <f t="shared" si="63"/>
        <v>3.5000000000000001E-3</v>
      </c>
      <c r="L178" s="393">
        <f t="shared" si="50"/>
        <v>0</v>
      </c>
      <c r="M178" s="390">
        <f t="shared" si="64"/>
        <v>10.45</v>
      </c>
      <c r="N178" s="394">
        <f t="shared" si="62"/>
        <v>0</v>
      </c>
      <c r="O178" s="394">
        <f t="shared" si="59"/>
        <v>9955.1924999999992</v>
      </c>
      <c r="P178" s="395">
        <f t="shared" si="67"/>
        <v>9955.1924999999992</v>
      </c>
      <c r="Q178" s="290"/>
      <c r="R178" s="529"/>
      <c r="S178" s="170">
        <f t="shared" si="52"/>
        <v>0</v>
      </c>
      <c r="T178" s="171">
        <f t="shared" si="53"/>
        <v>0</v>
      </c>
      <c r="U178" s="170">
        <f t="shared" si="54"/>
        <v>12709.372499999999</v>
      </c>
      <c r="V178" s="171">
        <f t="shared" si="55"/>
        <v>0</v>
      </c>
      <c r="X178" s="545">
        <f t="shared" si="65"/>
        <v>0</v>
      </c>
      <c r="Y178" s="546">
        <f t="shared" si="66"/>
        <v>0</v>
      </c>
      <c r="AA178" s="792"/>
      <c r="AB178" s="792"/>
      <c r="AC178" s="792"/>
      <c r="AD178" s="792"/>
      <c r="AE178" s="792"/>
      <c r="AF178" s="792"/>
    </row>
    <row r="179" spans="1:32" ht="14.25" customHeight="1">
      <c r="A179" s="33"/>
      <c r="B179" s="293"/>
      <c r="C179" s="386"/>
      <c r="D179" s="387" t="s">
        <v>201</v>
      </c>
      <c r="E179" s="388" t="s">
        <v>202</v>
      </c>
      <c r="F179" s="388"/>
      <c r="G179" s="388"/>
      <c r="H179" s="389" t="s">
        <v>106</v>
      </c>
      <c r="I179" s="390">
        <v>6</v>
      </c>
      <c r="J179" s="391">
        <f t="shared" si="51"/>
        <v>0</v>
      </c>
      <c r="K179" s="392">
        <f t="shared" si="63"/>
        <v>1E-3</v>
      </c>
      <c r="L179" s="393">
        <f t="shared" si="50"/>
        <v>0</v>
      </c>
      <c r="M179" s="390">
        <f t="shared" si="64"/>
        <v>459.03</v>
      </c>
      <c r="N179" s="394">
        <f t="shared" si="62"/>
        <v>0</v>
      </c>
      <c r="O179" s="394">
        <f t="shared" si="59"/>
        <v>2754.18</v>
      </c>
      <c r="P179" s="395">
        <f t="shared" si="67"/>
        <v>2754.18</v>
      </c>
      <c r="Q179" s="290"/>
      <c r="R179" s="529"/>
      <c r="S179" s="170">
        <f t="shared" si="52"/>
        <v>0</v>
      </c>
      <c r="T179" s="171">
        <f t="shared" si="53"/>
        <v>0</v>
      </c>
      <c r="U179" s="170">
        <f t="shared" si="54"/>
        <v>2754.18</v>
      </c>
      <c r="V179" s="171">
        <f t="shared" si="55"/>
        <v>0</v>
      </c>
      <c r="X179" s="545">
        <f t="shared" si="65"/>
        <v>0</v>
      </c>
      <c r="Y179" s="546">
        <f t="shared" si="66"/>
        <v>0</v>
      </c>
      <c r="AA179" s="792"/>
      <c r="AB179" s="792"/>
      <c r="AC179" s="792"/>
      <c r="AD179" s="792"/>
      <c r="AE179" s="792"/>
      <c r="AF179" s="792"/>
    </row>
    <row r="180" spans="1:32" ht="14.25" customHeight="1">
      <c r="A180" s="33"/>
      <c r="B180" s="293"/>
      <c r="C180" s="396">
        <v>7</v>
      </c>
      <c r="D180" s="397" t="s">
        <v>114</v>
      </c>
      <c r="E180" s="398" t="s">
        <v>9</v>
      </c>
      <c r="F180" s="388"/>
      <c r="G180" s="388"/>
      <c r="H180" s="389" t="s">
        <v>144</v>
      </c>
      <c r="I180" s="390"/>
      <c r="J180" s="391"/>
      <c r="K180" s="392">
        <f t="shared" si="63"/>
        <v>0</v>
      </c>
      <c r="L180" s="393">
        <f t="shared" si="50"/>
        <v>0</v>
      </c>
      <c r="M180" s="390">
        <f t="shared" si="64"/>
        <v>0</v>
      </c>
      <c r="N180" s="394">
        <f t="shared" si="62"/>
        <v>0</v>
      </c>
      <c r="O180" s="394">
        <f t="shared" si="59"/>
        <v>0</v>
      </c>
      <c r="P180" s="395">
        <f t="shared" si="67"/>
        <v>0</v>
      </c>
      <c r="Q180" s="290"/>
      <c r="R180" s="529"/>
      <c r="S180" s="170">
        <f t="shared" si="52"/>
        <v>0</v>
      </c>
      <c r="T180" s="171">
        <f t="shared" si="53"/>
        <v>0</v>
      </c>
      <c r="U180" s="170">
        <f t="shared" si="54"/>
        <v>0</v>
      </c>
      <c r="V180" s="171">
        <f t="shared" si="55"/>
        <v>9492.0930000000008</v>
      </c>
      <c r="X180" s="545" t="str">
        <f t="shared" si="65"/>
        <v/>
      </c>
      <c r="Y180" s="546">
        <f t="shared" si="66"/>
        <v>0</v>
      </c>
      <c r="AA180" s="792"/>
      <c r="AB180" s="792"/>
      <c r="AC180" s="792"/>
      <c r="AD180" s="792"/>
      <c r="AE180" s="792"/>
      <c r="AF180" s="792"/>
    </row>
    <row r="181" spans="1:32" ht="14.25" customHeight="1">
      <c r="A181" s="33"/>
      <c r="B181" s="293"/>
      <c r="C181" s="386"/>
      <c r="D181" s="387" t="s">
        <v>148</v>
      </c>
      <c r="E181" s="388" t="s">
        <v>124</v>
      </c>
      <c r="F181" s="388"/>
      <c r="G181" s="388"/>
      <c r="H181" s="389" t="s">
        <v>108</v>
      </c>
      <c r="I181" s="390">
        <v>133.30000000000001</v>
      </c>
      <c r="J181" s="391">
        <f t="shared" si="51"/>
        <v>0</v>
      </c>
      <c r="K181" s="392">
        <f t="shared" si="63"/>
        <v>1.6000000000000001E-3</v>
      </c>
      <c r="L181" s="393">
        <f t="shared" si="50"/>
        <v>0</v>
      </c>
      <c r="M181" s="390">
        <f t="shared" si="64"/>
        <v>34.21</v>
      </c>
      <c r="N181" s="394">
        <f t="shared" si="62"/>
        <v>0</v>
      </c>
      <c r="O181" s="394">
        <f t="shared" si="59"/>
        <v>4560.1930000000002</v>
      </c>
      <c r="P181" s="395">
        <f t="shared" si="67"/>
        <v>4560.1930000000002</v>
      </c>
      <c r="Q181" s="290"/>
      <c r="R181" s="529"/>
      <c r="S181" s="170">
        <f t="shared" si="52"/>
        <v>0</v>
      </c>
      <c r="T181" s="171">
        <f t="shared" si="53"/>
        <v>0</v>
      </c>
      <c r="U181" s="170">
        <f t="shared" si="54"/>
        <v>9492.0930000000008</v>
      </c>
      <c r="V181" s="171">
        <f t="shared" si="55"/>
        <v>0</v>
      </c>
      <c r="X181" s="545">
        <f t="shared" si="65"/>
        <v>0</v>
      </c>
      <c r="Y181" s="546">
        <f t="shared" si="66"/>
        <v>0</v>
      </c>
      <c r="AA181" s="792"/>
      <c r="AB181" s="792"/>
      <c r="AC181" s="792"/>
      <c r="AD181" s="792"/>
      <c r="AE181" s="792"/>
      <c r="AF181" s="792"/>
    </row>
    <row r="182" spans="1:32" ht="14.25" customHeight="1">
      <c r="A182" s="33"/>
      <c r="B182" s="293"/>
      <c r="C182" s="386"/>
      <c r="D182" s="387" t="s">
        <v>203</v>
      </c>
      <c r="E182" s="388" t="s">
        <v>125</v>
      </c>
      <c r="F182" s="388"/>
      <c r="G182" s="388"/>
      <c r="H182" s="389" t="s">
        <v>106</v>
      </c>
      <c r="I182" s="390">
        <v>4</v>
      </c>
      <c r="J182" s="391">
        <f t="shared" si="51"/>
        <v>0</v>
      </c>
      <c r="K182" s="392">
        <f t="shared" si="63"/>
        <v>8.0000000000000004E-4</v>
      </c>
      <c r="L182" s="393">
        <f t="shared" si="50"/>
        <v>0</v>
      </c>
      <c r="M182" s="390">
        <f t="shared" si="64"/>
        <v>539.02</v>
      </c>
      <c r="N182" s="394">
        <f t="shared" si="62"/>
        <v>0</v>
      </c>
      <c r="O182" s="394">
        <f t="shared" si="59"/>
        <v>2156.08</v>
      </c>
      <c r="P182" s="395">
        <f t="shared" si="67"/>
        <v>2156.08</v>
      </c>
      <c r="Q182" s="290"/>
      <c r="R182" s="529"/>
      <c r="S182" s="170">
        <f t="shared" si="52"/>
        <v>0</v>
      </c>
      <c r="T182" s="171">
        <f t="shared" si="53"/>
        <v>0</v>
      </c>
      <c r="U182" s="170">
        <f t="shared" si="54"/>
        <v>4931.8999999999996</v>
      </c>
      <c r="V182" s="171">
        <f t="shared" si="55"/>
        <v>0</v>
      </c>
      <c r="X182" s="545">
        <f t="shared" si="65"/>
        <v>0</v>
      </c>
      <c r="Y182" s="546">
        <f t="shared" si="66"/>
        <v>0</v>
      </c>
      <c r="AA182" s="792"/>
      <c r="AB182" s="792"/>
      <c r="AC182" s="792"/>
      <c r="AD182" s="792"/>
      <c r="AE182" s="792"/>
      <c r="AF182" s="792"/>
    </row>
    <row r="183" spans="1:32" ht="14.25" customHeight="1">
      <c r="A183" s="33"/>
      <c r="B183" s="293"/>
      <c r="C183" s="386"/>
      <c r="D183" s="387" t="s">
        <v>204</v>
      </c>
      <c r="E183" s="388" t="s">
        <v>126</v>
      </c>
      <c r="F183" s="388"/>
      <c r="G183" s="388"/>
      <c r="H183" s="389" t="s">
        <v>106</v>
      </c>
      <c r="I183" s="390">
        <v>2</v>
      </c>
      <c r="J183" s="391">
        <f t="shared" si="51"/>
        <v>0</v>
      </c>
      <c r="K183" s="392">
        <f t="shared" si="63"/>
        <v>4.0000000000000002E-4</v>
      </c>
      <c r="L183" s="393">
        <f t="shared" si="50"/>
        <v>0</v>
      </c>
      <c r="M183" s="390">
        <f t="shared" si="64"/>
        <v>551.99</v>
      </c>
      <c r="N183" s="394">
        <f t="shared" si="62"/>
        <v>0</v>
      </c>
      <c r="O183" s="394">
        <f t="shared" si="59"/>
        <v>1103.98</v>
      </c>
      <c r="P183" s="395">
        <f t="shared" si="67"/>
        <v>1103.98</v>
      </c>
      <c r="Q183" s="290"/>
      <c r="R183" s="529"/>
      <c r="S183" s="170">
        <f t="shared" si="52"/>
        <v>0</v>
      </c>
      <c r="T183" s="171">
        <f t="shared" si="53"/>
        <v>0</v>
      </c>
      <c r="U183" s="170">
        <f t="shared" si="54"/>
        <v>2775.8199999999997</v>
      </c>
      <c r="V183" s="171">
        <f t="shared" si="55"/>
        <v>0</v>
      </c>
      <c r="X183" s="545">
        <f t="shared" si="65"/>
        <v>0</v>
      </c>
      <c r="Y183" s="546">
        <f t="shared" si="66"/>
        <v>0</v>
      </c>
      <c r="AA183" s="792"/>
      <c r="AB183" s="792"/>
      <c r="AC183" s="792"/>
      <c r="AD183" s="792"/>
      <c r="AE183" s="792"/>
      <c r="AF183" s="792"/>
    </row>
    <row r="184" spans="1:32" ht="14.25" customHeight="1">
      <c r="A184" s="33"/>
      <c r="B184" s="293"/>
      <c r="C184" s="386"/>
      <c r="D184" s="387" t="s">
        <v>205</v>
      </c>
      <c r="E184" s="388" t="s">
        <v>207</v>
      </c>
      <c r="F184" s="388"/>
      <c r="G184" s="388"/>
      <c r="H184" s="389" t="s">
        <v>106</v>
      </c>
      <c r="I184" s="390">
        <v>0</v>
      </c>
      <c r="J184" s="391">
        <f t="shared" si="51"/>
        <v>0</v>
      </c>
      <c r="K184" s="392">
        <f t="shared" si="63"/>
        <v>0</v>
      </c>
      <c r="L184" s="393">
        <f t="shared" si="50"/>
        <v>0</v>
      </c>
      <c r="M184" s="390">
        <f t="shared" si="64"/>
        <v>543.05999999999995</v>
      </c>
      <c r="N184" s="394">
        <f t="shared" si="62"/>
        <v>0</v>
      </c>
      <c r="O184" s="394">
        <f t="shared" si="59"/>
        <v>0</v>
      </c>
      <c r="P184" s="395">
        <f t="shared" si="67"/>
        <v>0</v>
      </c>
      <c r="Q184" s="290"/>
      <c r="R184" s="529"/>
      <c r="S184" s="170">
        <f t="shared" si="52"/>
        <v>0</v>
      </c>
      <c r="T184" s="171">
        <f t="shared" si="53"/>
        <v>0</v>
      </c>
      <c r="U184" s="170">
        <f t="shared" si="54"/>
        <v>1671.84</v>
      </c>
      <c r="V184" s="171">
        <f t="shared" si="55"/>
        <v>0</v>
      </c>
      <c r="X184" s="545">
        <f t="shared" si="65"/>
        <v>0</v>
      </c>
      <c r="Y184" s="546">
        <f t="shared" si="66"/>
        <v>0</v>
      </c>
      <c r="AA184" s="792"/>
      <c r="AB184" s="792"/>
      <c r="AC184" s="792"/>
      <c r="AD184" s="792"/>
      <c r="AE184" s="792"/>
      <c r="AF184" s="792"/>
    </row>
    <row r="185" spans="1:32" ht="14.25" customHeight="1">
      <c r="A185" s="33"/>
      <c r="B185" s="293"/>
      <c r="C185" s="386"/>
      <c r="D185" s="387" t="s">
        <v>206</v>
      </c>
      <c r="E185" s="388" t="s">
        <v>157</v>
      </c>
      <c r="F185" s="388"/>
      <c r="G185" s="388"/>
      <c r="H185" s="389" t="s">
        <v>106</v>
      </c>
      <c r="I185" s="390">
        <v>3</v>
      </c>
      <c r="J185" s="391">
        <f t="shared" si="51"/>
        <v>0</v>
      </c>
      <c r="K185" s="392">
        <f t="shared" si="63"/>
        <v>5.9999999999999995E-4</v>
      </c>
      <c r="L185" s="393">
        <f t="shared" si="50"/>
        <v>0</v>
      </c>
      <c r="M185" s="390">
        <f t="shared" si="64"/>
        <v>557.28</v>
      </c>
      <c r="N185" s="394">
        <f t="shared" si="62"/>
        <v>0</v>
      </c>
      <c r="O185" s="394">
        <f t="shared" si="59"/>
        <v>1671.84</v>
      </c>
      <c r="P185" s="395">
        <f t="shared" si="67"/>
        <v>1671.84</v>
      </c>
      <c r="Q185" s="290"/>
      <c r="R185" s="529"/>
      <c r="S185" s="170">
        <f t="shared" si="52"/>
        <v>0</v>
      </c>
      <c r="T185" s="171">
        <f t="shared" si="53"/>
        <v>0</v>
      </c>
      <c r="U185" s="170">
        <f t="shared" si="54"/>
        <v>1671.84</v>
      </c>
      <c r="V185" s="171">
        <f t="shared" si="55"/>
        <v>0</v>
      </c>
      <c r="X185" s="545">
        <f t="shared" si="65"/>
        <v>0</v>
      </c>
      <c r="Y185" s="546">
        <f t="shared" si="66"/>
        <v>0</v>
      </c>
      <c r="AA185" s="792"/>
      <c r="AB185" s="792"/>
      <c r="AC185" s="792"/>
      <c r="AD185" s="792"/>
      <c r="AE185" s="792"/>
      <c r="AF185" s="792"/>
    </row>
    <row r="186" spans="1:32" ht="14.25" customHeight="1">
      <c r="A186" s="33"/>
      <c r="B186" s="293"/>
      <c r="C186" s="396">
        <v>8</v>
      </c>
      <c r="D186" s="397">
        <v>8</v>
      </c>
      <c r="E186" s="398" t="s">
        <v>127</v>
      </c>
      <c r="F186" s="388"/>
      <c r="G186" s="388"/>
      <c r="H186" s="389" t="s">
        <v>144</v>
      </c>
      <c r="I186" s="390"/>
      <c r="J186" s="391"/>
      <c r="K186" s="392">
        <f t="shared" si="63"/>
        <v>0</v>
      </c>
      <c r="L186" s="393">
        <f t="shared" si="50"/>
        <v>0</v>
      </c>
      <c r="M186" s="390">
        <f t="shared" si="64"/>
        <v>0</v>
      </c>
      <c r="N186" s="394">
        <f t="shared" si="62"/>
        <v>0</v>
      </c>
      <c r="O186" s="394">
        <f t="shared" si="59"/>
        <v>0</v>
      </c>
      <c r="P186" s="395">
        <f t="shared" si="67"/>
        <v>0</v>
      </c>
      <c r="Q186" s="290"/>
      <c r="R186" s="529"/>
      <c r="S186" s="170">
        <f t="shared" si="52"/>
        <v>0</v>
      </c>
      <c r="T186" s="171">
        <f t="shared" si="53"/>
        <v>0</v>
      </c>
      <c r="U186" s="170">
        <f t="shared" si="54"/>
        <v>0</v>
      </c>
      <c r="V186" s="171">
        <f t="shared" si="55"/>
        <v>27455.9856</v>
      </c>
      <c r="X186" s="545" t="str">
        <f t="shared" si="65"/>
        <v/>
      </c>
      <c r="Y186" s="546">
        <f t="shared" si="66"/>
        <v>0</v>
      </c>
      <c r="AA186" s="792"/>
      <c r="AB186" s="792"/>
      <c r="AC186" s="792"/>
      <c r="AD186" s="792"/>
      <c r="AE186" s="792"/>
      <c r="AF186" s="792"/>
    </row>
    <row r="187" spans="1:32" ht="14.25" customHeight="1">
      <c r="A187" s="33"/>
      <c r="B187" s="293"/>
      <c r="C187" s="386"/>
      <c r="D187" s="387" t="s">
        <v>146</v>
      </c>
      <c r="E187" s="388" t="s">
        <v>128</v>
      </c>
      <c r="F187" s="388"/>
      <c r="G187" s="388"/>
      <c r="H187" s="389" t="s">
        <v>107</v>
      </c>
      <c r="I187" s="390">
        <v>860.06</v>
      </c>
      <c r="J187" s="391">
        <f t="shared" si="51"/>
        <v>0</v>
      </c>
      <c r="K187" s="392">
        <f t="shared" si="63"/>
        <v>3.7000000000000002E-3</v>
      </c>
      <c r="L187" s="393">
        <f t="shared" si="50"/>
        <v>0</v>
      </c>
      <c r="M187" s="390">
        <f t="shared" si="64"/>
        <v>12.34</v>
      </c>
      <c r="N187" s="394">
        <f t="shared" si="62"/>
        <v>0</v>
      </c>
      <c r="O187" s="394">
        <f t="shared" si="59"/>
        <v>10613.140399999998</v>
      </c>
      <c r="P187" s="395">
        <f t="shared" si="67"/>
        <v>10613.140399999998</v>
      </c>
      <c r="Q187" s="290"/>
      <c r="R187" s="529"/>
      <c r="S187" s="170">
        <f t="shared" si="52"/>
        <v>0</v>
      </c>
      <c r="T187" s="171">
        <f t="shared" si="53"/>
        <v>0</v>
      </c>
      <c r="U187" s="170">
        <f t="shared" si="54"/>
        <v>27455.9856</v>
      </c>
      <c r="V187" s="171">
        <f t="shared" si="55"/>
        <v>0</v>
      </c>
      <c r="X187" s="545">
        <f t="shared" si="65"/>
        <v>0</v>
      </c>
      <c r="Y187" s="546">
        <f t="shared" si="66"/>
        <v>0</v>
      </c>
      <c r="AA187" s="792"/>
      <c r="AB187" s="792"/>
      <c r="AC187" s="792"/>
      <c r="AD187" s="792"/>
      <c r="AE187" s="792"/>
      <c r="AF187" s="792"/>
    </row>
    <row r="188" spans="1:32" ht="14.25" customHeight="1">
      <c r="A188" s="33"/>
      <c r="B188" s="293"/>
      <c r="C188" s="386"/>
      <c r="D188" s="387" t="s">
        <v>208</v>
      </c>
      <c r="E188" s="388" t="s">
        <v>129</v>
      </c>
      <c r="F188" s="388"/>
      <c r="G188" s="388"/>
      <c r="H188" s="389" t="s">
        <v>107</v>
      </c>
      <c r="I188" s="390">
        <v>558.62</v>
      </c>
      <c r="J188" s="391">
        <f t="shared" si="51"/>
        <v>0</v>
      </c>
      <c r="K188" s="392">
        <f t="shared" si="63"/>
        <v>5.4999999999999997E-3</v>
      </c>
      <c r="L188" s="393">
        <f t="shared" si="50"/>
        <v>0</v>
      </c>
      <c r="M188" s="390">
        <f t="shared" si="64"/>
        <v>28.46</v>
      </c>
      <c r="N188" s="394">
        <f t="shared" si="62"/>
        <v>0</v>
      </c>
      <c r="O188" s="394">
        <f t="shared" si="59"/>
        <v>15898.325200000001</v>
      </c>
      <c r="P188" s="395">
        <f t="shared" si="67"/>
        <v>15898.325200000001</v>
      </c>
      <c r="Q188" s="290"/>
      <c r="R188" s="529"/>
      <c r="S188" s="170">
        <f t="shared" si="52"/>
        <v>0</v>
      </c>
      <c r="T188" s="171">
        <f t="shared" si="53"/>
        <v>0</v>
      </c>
      <c r="U188" s="170">
        <f t="shared" si="54"/>
        <v>16842.8452</v>
      </c>
      <c r="V188" s="171">
        <f t="shared" si="55"/>
        <v>0</v>
      </c>
      <c r="X188" s="545">
        <f t="shared" si="65"/>
        <v>0</v>
      </c>
      <c r="Y188" s="546">
        <f t="shared" si="66"/>
        <v>0</v>
      </c>
      <c r="AA188" s="792"/>
      <c r="AB188" s="792"/>
      <c r="AC188" s="792"/>
      <c r="AD188" s="792"/>
      <c r="AE188" s="792"/>
      <c r="AF188" s="792"/>
    </row>
    <row r="189" spans="1:32" ht="14.25" customHeight="1">
      <c r="A189" s="33"/>
      <c r="B189" s="293"/>
      <c r="C189" s="386"/>
      <c r="D189" s="387" t="s">
        <v>209</v>
      </c>
      <c r="E189" s="388" t="s">
        <v>158</v>
      </c>
      <c r="F189" s="388"/>
      <c r="G189" s="388"/>
      <c r="H189" s="389" t="s">
        <v>106</v>
      </c>
      <c r="I189" s="390">
        <v>0</v>
      </c>
      <c r="J189" s="391">
        <f t="shared" si="51"/>
        <v>0</v>
      </c>
      <c r="K189" s="392">
        <f t="shared" si="63"/>
        <v>0</v>
      </c>
      <c r="L189" s="393">
        <f t="shared" si="50"/>
        <v>0</v>
      </c>
      <c r="M189" s="390">
        <f t="shared" si="64"/>
        <v>631.33000000000004</v>
      </c>
      <c r="N189" s="394">
        <f t="shared" si="62"/>
        <v>0</v>
      </c>
      <c r="O189" s="394">
        <f t="shared" si="59"/>
        <v>0</v>
      </c>
      <c r="P189" s="395">
        <f t="shared" si="67"/>
        <v>0</v>
      </c>
      <c r="Q189" s="290"/>
      <c r="R189" s="529"/>
      <c r="S189" s="170">
        <f t="shared" si="52"/>
        <v>0</v>
      </c>
      <c r="T189" s="171">
        <f t="shared" si="53"/>
        <v>0</v>
      </c>
      <c r="U189" s="170">
        <f t="shared" si="54"/>
        <v>944.52</v>
      </c>
      <c r="V189" s="171">
        <f t="shared" si="55"/>
        <v>0</v>
      </c>
      <c r="X189" s="545">
        <f t="shared" si="65"/>
        <v>0</v>
      </c>
      <c r="Y189" s="546">
        <f t="shared" si="66"/>
        <v>0</v>
      </c>
      <c r="AA189" s="792"/>
      <c r="AB189" s="792"/>
      <c r="AC189" s="792"/>
      <c r="AD189" s="792"/>
      <c r="AE189" s="792"/>
      <c r="AF189" s="792"/>
    </row>
    <row r="190" spans="1:32" ht="14.25" customHeight="1">
      <c r="A190" s="33"/>
      <c r="B190" s="293"/>
      <c r="C190" s="386"/>
      <c r="D190" s="387" t="s">
        <v>210</v>
      </c>
      <c r="E190" s="388" t="s">
        <v>130</v>
      </c>
      <c r="F190" s="388"/>
      <c r="G190" s="388"/>
      <c r="H190" s="389" t="s">
        <v>106</v>
      </c>
      <c r="I190" s="390">
        <v>1</v>
      </c>
      <c r="J190" s="391">
        <f t="shared" si="51"/>
        <v>0</v>
      </c>
      <c r="K190" s="392">
        <f t="shared" si="63"/>
        <v>2.9999999999999997E-4</v>
      </c>
      <c r="L190" s="393">
        <f t="shared" si="50"/>
        <v>0</v>
      </c>
      <c r="M190" s="390">
        <f t="shared" si="64"/>
        <v>944.52</v>
      </c>
      <c r="N190" s="394">
        <f t="shared" si="62"/>
        <v>0</v>
      </c>
      <c r="O190" s="394">
        <f t="shared" si="59"/>
        <v>944.52</v>
      </c>
      <c r="P190" s="395">
        <f t="shared" si="67"/>
        <v>944.52</v>
      </c>
      <c r="Q190" s="290"/>
      <c r="R190" s="529"/>
      <c r="S190" s="170">
        <f t="shared" si="52"/>
        <v>0</v>
      </c>
      <c r="T190" s="171">
        <f t="shared" si="53"/>
        <v>0</v>
      </c>
      <c r="U190" s="170">
        <f t="shared" si="54"/>
        <v>944.52</v>
      </c>
      <c r="V190" s="171">
        <f t="shared" si="55"/>
        <v>0</v>
      </c>
      <c r="X190" s="545">
        <f t="shared" si="65"/>
        <v>0</v>
      </c>
      <c r="Y190" s="546">
        <f t="shared" si="66"/>
        <v>0</v>
      </c>
      <c r="AA190" s="792"/>
      <c r="AB190" s="792"/>
      <c r="AC190" s="792"/>
      <c r="AD190" s="792"/>
      <c r="AE190" s="792"/>
      <c r="AF190" s="792"/>
    </row>
    <row r="191" spans="1:32" ht="14.25" customHeight="1">
      <c r="A191" s="33"/>
      <c r="B191" s="293"/>
      <c r="C191" s="386"/>
      <c r="D191" s="387" t="s">
        <v>211</v>
      </c>
      <c r="E191" s="388" t="s">
        <v>234</v>
      </c>
      <c r="F191" s="388"/>
      <c r="G191" s="388"/>
      <c r="H191" s="389" t="s">
        <v>106</v>
      </c>
      <c r="I191" s="390"/>
      <c r="J191" s="391">
        <f t="shared" si="51"/>
        <v>0</v>
      </c>
      <c r="K191" s="392">
        <f t="shared" si="63"/>
        <v>0</v>
      </c>
      <c r="L191" s="393">
        <f t="shared" si="50"/>
        <v>0</v>
      </c>
      <c r="M191" s="390">
        <f t="shared" si="64"/>
        <v>1312.2</v>
      </c>
      <c r="N191" s="394">
        <f t="shared" si="62"/>
        <v>0</v>
      </c>
      <c r="O191" s="394">
        <f t="shared" si="59"/>
        <v>0</v>
      </c>
      <c r="P191" s="395">
        <f t="shared" si="67"/>
        <v>0</v>
      </c>
      <c r="Q191" s="290"/>
      <c r="R191" s="529"/>
      <c r="S191" s="170">
        <f t="shared" si="52"/>
        <v>0</v>
      </c>
      <c r="T191" s="171">
        <f t="shared" si="53"/>
        <v>0</v>
      </c>
      <c r="U191" s="170">
        <f t="shared" si="54"/>
        <v>0</v>
      </c>
      <c r="V191" s="171">
        <f t="shared" si="55"/>
        <v>33146.68</v>
      </c>
      <c r="X191" s="545" t="str">
        <f t="shared" si="65"/>
        <v/>
      </c>
      <c r="Y191" s="546">
        <f t="shared" si="66"/>
        <v>0</v>
      </c>
      <c r="AA191" s="792"/>
      <c r="AB191" s="792"/>
      <c r="AC191" s="792"/>
      <c r="AD191" s="792"/>
      <c r="AE191" s="792"/>
      <c r="AF191" s="792"/>
    </row>
    <row r="192" spans="1:32" ht="14.25" customHeight="1">
      <c r="A192" s="33"/>
      <c r="B192" s="293"/>
      <c r="C192" s="386"/>
      <c r="D192" s="387" t="s">
        <v>212</v>
      </c>
      <c r="E192" s="388" t="s">
        <v>131</v>
      </c>
      <c r="F192" s="388"/>
      <c r="G192" s="388"/>
      <c r="H192" s="389" t="s">
        <v>10</v>
      </c>
      <c r="I192" s="390">
        <v>364</v>
      </c>
      <c r="J192" s="391">
        <f t="shared" si="51"/>
        <v>0</v>
      </c>
      <c r="K192" s="392">
        <f t="shared" si="63"/>
        <v>1.01E-2</v>
      </c>
      <c r="L192" s="393">
        <f t="shared" si="50"/>
        <v>0</v>
      </c>
      <c r="M192" s="390">
        <f t="shared" si="64"/>
        <v>80.02</v>
      </c>
      <c r="N192" s="394">
        <f t="shared" si="62"/>
        <v>0</v>
      </c>
      <c r="O192" s="394">
        <f t="shared" si="59"/>
        <v>29127.279999999999</v>
      </c>
      <c r="P192" s="395">
        <f t="shared" si="67"/>
        <v>29127.279999999999</v>
      </c>
      <c r="Q192" s="290"/>
      <c r="R192" s="529"/>
      <c r="S192" s="170">
        <f t="shared" si="52"/>
        <v>0</v>
      </c>
      <c r="T192" s="171">
        <f t="shared" si="53"/>
        <v>0</v>
      </c>
      <c r="U192" s="170">
        <f t="shared" si="54"/>
        <v>33146.68</v>
      </c>
      <c r="V192" s="171">
        <f t="shared" si="55"/>
        <v>0</v>
      </c>
      <c r="X192" s="545">
        <f t="shared" si="65"/>
        <v>0</v>
      </c>
      <c r="Y192" s="546">
        <f t="shared" si="66"/>
        <v>0</v>
      </c>
      <c r="AA192" s="792"/>
      <c r="AB192" s="792"/>
      <c r="AC192" s="792"/>
      <c r="AD192" s="792"/>
      <c r="AE192" s="792"/>
      <c r="AF192" s="792"/>
    </row>
    <row r="193" spans="1:32" ht="14.25" customHeight="1">
      <c r="A193" s="33"/>
      <c r="B193" s="293"/>
      <c r="C193" s="386"/>
      <c r="D193" s="387" t="s">
        <v>213</v>
      </c>
      <c r="E193" s="388" t="s">
        <v>132</v>
      </c>
      <c r="F193" s="388"/>
      <c r="G193" s="388"/>
      <c r="H193" s="389" t="s">
        <v>10</v>
      </c>
      <c r="I193" s="390">
        <v>29</v>
      </c>
      <c r="J193" s="391">
        <f t="shared" si="51"/>
        <v>0</v>
      </c>
      <c r="K193" s="392">
        <f t="shared" si="63"/>
        <v>1.4E-3</v>
      </c>
      <c r="L193" s="393">
        <f t="shared" si="50"/>
        <v>0</v>
      </c>
      <c r="M193" s="390">
        <f t="shared" si="64"/>
        <v>138.6</v>
      </c>
      <c r="N193" s="394">
        <f t="shared" si="62"/>
        <v>0</v>
      </c>
      <c r="O193" s="394">
        <f t="shared" si="59"/>
        <v>4019.3999999999996</v>
      </c>
      <c r="P193" s="395">
        <f t="shared" si="67"/>
        <v>4019.3999999999996</v>
      </c>
      <c r="Q193" s="290"/>
      <c r="R193" s="529"/>
      <c r="S193" s="170">
        <f t="shared" si="52"/>
        <v>0</v>
      </c>
      <c r="T193" s="171">
        <f t="shared" si="53"/>
        <v>0</v>
      </c>
      <c r="U193" s="170">
        <f t="shared" si="54"/>
        <v>4019.3999999999996</v>
      </c>
      <c r="V193" s="171">
        <f t="shared" si="55"/>
        <v>0</v>
      </c>
      <c r="X193" s="545">
        <f t="shared" si="65"/>
        <v>0</v>
      </c>
      <c r="Y193" s="546">
        <f t="shared" si="66"/>
        <v>0</v>
      </c>
      <c r="AA193" s="792"/>
      <c r="AB193" s="792"/>
      <c r="AC193" s="792"/>
      <c r="AD193" s="792"/>
      <c r="AE193" s="792"/>
      <c r="AF193" s="792"/>
    </row>
    <row r="194" spans="1:32" ht="14.25" customHeight="1">
      <c r="A194" s="33"/>
      <c r="B194" s="293"/>
      <c r="C194" s="386"/>
      <c r="D194" s="387" t="s">
        <v>214</v>
      </c>
      <c r="E194" s="388" t="s">
        <v>235</v>
      </c>
      <c r="F194" s="388"/>
      <c r="G194" s="388"/>
      <c r="H194" s="389" t="s">
        <v>10</v>
      </c>
      <c r="I194" s="390"/>
      <c r="J194" s="391">
        <f t="shared" si="51"/>
        <v>0</v>
      </c>
      <c r="K194" s="392">
        <f t="shared" si="63"/>
        <v>0</v>
      </c>
      <c r="L194" s="393">
        <f t="shared" si="50"/>
        <v>0</v>
      </c>
      <c r="M194" s="390">
        <f t="shared" si="64"/>
        <v>279.23</v>
      </c>
      <c r="N194" s="394">
        <f t="shared" si="62"/>
        <v>0</v>
      </c>
      <c r="O194" s="394">
        <f t="shared" si="59"/>
        <v>0</v>
      </c>
      <c r="P194" s="395">
        <f t="shared" si="67"/>
        <v>0</v>
      </c>
      <c r="Q194" s="290"/>
      <c r="R194" s="529"/>
      <c r="S194" s="170">
        <f t="shared" si="52"/>
        <v>0</v>
      </c>
      <c r="T194" s="171">
        <f t="shared" si="53"/>
        <v>0</v>
      </c>
      <c r="U194" s="170">
        <f t="shared" si="54"/>
        <v>0</v>
      </c>
      <c r="V194" s="171">
        <f t="shared" si="55"/>
        <v>39368.61</v>
      </c>
      <c r="X194" s="545" t="str">
        <f t="shared" si="65"/>
        <v/>
      </c>
      <c r="Y194" s="546">
        <f t="shared" si="66"/>
        <v>0</v>
      </c>
      <c r="AA194" s="792"/>
      <c r="AB194" s="792"/>
      <c r="AC194" s="792"/>
      <c r="AD194" s="792"/>
      <c r="AE194" s="792"/>
      <c r="AF194" s="792"/>
    </row>
    <row r="195" spans="1:32" ht="14.25" customHeight="1">
      <c r="A195" s="33"/>
      <c r="B195" s="293"/>
      <c r="C195" s="386"/>
      <c r="D195" s="387" t="s">
        <v>215</v>
      </c>
      <c r="E195" s="388" t="s">
        <v>133</v>
      </c>
      <c r="F195" s="388"/>
      <c r="G195" s="388"/>
      <c r="H195" s="389" t="s">
        <v>10</v>
      </c>
      <c r="I195" s="390">
        <v>60</v>
      </c>
      <c r="J195" s="391">
        <f t="shared" si="51"/>
        <v>0</v>
      </c>
      <c r="K195" s="392">
        <f t="shared" si="63"/>
        <v>2.7000000000000001E-3</v>
      </c>
      <c r="L195" s="393">
        <f t="shared" si="50"/>
        <v>0</v>
      </c>
      <c r="M195" s="390">
        <f t="shared" si="64"/>
        <v>128.24</v>
      </c>
      <c r="N195" s="394">
        <f t="shared" si="62"/>
        <v>0</v>
      </c>
      <c r="O195" s="394">
        <f t="shared" si="59"/>
        <v>7694.4000000000005</v>
      </c>
      <c r="P195" s="395">
        <f t="shared" si="67"/>
        <v>7694.4000000000005</v>
      </c>
      <c r="Q195" s="290"/>
      <c r="R195" s="529"/>
      <c r="S195" s="170">
        <f t="shared" si="52"/>
        <v>0</v>
      </c>
      <c r="T195" s="171">
        <f t="shared" si="53"/>
        <v>0</v>
      </c>
      <c r="U195" s="170">
        <f t="shared" si="54"/>
        <v>39368.61</v>
      </c>
      <c r="V195" s="171">
        <f t="shared" si="55"/>
        <v>0</v>
      </c>
      <c r="X195" s="545">
        <f t="shared" si="65"/>
        <v>0</v>
      </c>
      <c r="Y195" s="546">
        <f t="shared" si="66"/>
        <v>0</v>
      </c>
      <c r="AA195" s="792"/>
      <c r="AB195" s="792"/>
      <c r="AC195" s="792"/>
      <c r="AD195" s="792"/>
      <c r="AE195" s="792"/>
      <c r="AF195" s="792"/>
    </row>
    <row r="196" spans="1:32" ht="14.25" customHeight="1">
      <c r="A196" s="33"/>
      <c r="B196" s="293"/>
      <c r="C196" s="386"/>
      <c r="D196" s="387" t="s">
        <v>216</v>
      </c>
      <c r="E196" s="388" t="s">
        <v>134</v>
      </c>
      <c r="F196" s="388"/>
      <c r="G196" s="388"/>
      <c r="H196" s="389" t="s">
        <v>10</v>
      </c>
      <c r="I196" s="390">
        <v>0</v>
      </c>
      <c r="J196" s="391">
        <f t="shared" si="51"/>
        <v>0</v>
      </c>
      <c r="K196" s="392">
        <f t="shared" si="63"/>
        <v>0</v>
      </c>
      <c r="L196" s="393">
        <f t="shared" si="50"/>
        <v>0</v>
      </c>
      <c r="M196" s="390">
        <f t="shared" si="64"/>
        <v>270.98</v>
      </c>
      <c r="N196" s="394">
        <f t="shared" si="62"/>
        <v>0</v>
      </c>
      <c r="O196" s="394">
        <f t="shared" si="59"/>
        <v>0</v>
      </c>
      <c r="P196" s="395">
        <f t="shared" si="67"/>
        <v>0</v>
      </c>
      <c r="Q196" s="290"/>
      <c r="R196" s="529"/>
      <c r="S196" s="170">
        <f t="shared" si="52"/>
        <v>0</v>
      </c>
      <c r="T196" s="171">
        <f t="shared" si="53"/>
        <v>0</v>
      </c>
      <c r="U196" s="170">
        <f t="shared" si="54"/>
        <v>31674.21</v>
      </c>
      <c r="V196" s="171">
        <f t="shared" si="55"/>
        <v>0</v>
      </c>
      <c r="X196" s="545">
        <f t="shared" si="65"/>
        <v>0</v>
      </c>
      <c r="Y196" s="546">
        <f t="shared" si="66"/>
        <v>0</v>
      </c>
      <c r="AA196" s="792"/>
      <c r="AB196" s="792"/>
      <c r="AC196" s="792"/>
      <c r="AD196" s="792"/>
      <c r="AE196" s="792"/>
      <c r="AF196" s="792"/>
    </row>
    <row r="197" spans="1:32" ht="14.25" customHeight="1">
      <c r="A197" s="33"/>
      <c r="B197" s="293"/>
      <c r="C197" s="386"/>
      <c r="D197" s="387" t="s">
        <v>217</v>
      </c>
      <c r="E197" s="388" t="s">
        <v>135</v>
      </c>
      <c r="F197" s="388"/>
      <c r="G197" s="388"/>
      <c r="H197" s="389" t="s">
        <v>106</v>
      </c>
      <c r="I197" s="390">
        <v>16</v>
      </c>
      <c r="J197" s="391">
        <f t="shared" si="51"/>
        <v>0</v>
      </c>
      <c r="K197" s="392">
        <f t="shared" si="63"/>
        <v>6.4999999999999997E-3</v>
      </c>
      <c r="L197" s="393">
        <f t="shared" si="50"/>
        <v>0</v>
      </c>
      <c r="M197" s="390">
        <f t="shared" si="64"/>
        <v>1164.23</v>
      </c>
      <c r="N197" s="394">
        <f t="shared" si="62"/>
        <v>0</v>
      </c>
      <c r="O197" s="394">
        <f t="shared" si="59"/>
        <v>18627.68</v>
      </c>
      <c r="P197" s="395">
        <f t="shared" si="67"/>
        <v>18627.68</v>
      </c>
      <c r="Q197" s="290"/>
      <c r="R197" s="529"/>
      <c r="S197" s="170">
        <f t="shared" si="52"/>
        <v>0</v>
      </c>
      <c r="T197" s="171">
        <f t="shared" si="53"/>
        <v>0</v>
      </c>
      <c r="U197" s="170">
        <f t="shared" si="54"/>
        <v>31674.21</v>
      </c>
      <c r="V197" s="171">
        <f t="shared" si="55"/>
        <v>0</v>
      </c>
      <c r="X197" s="545">
        <f t="shared" si="65"/>
        <v>0</v>
      </c>
      <c r="Y197" s="546">
        <f t="shared" si="66"/>
        <v>0</v>
      </c>
      <c r="AA197" s="792"/>
      <c r="AB197" s="792"/>
      <c r="AC197" s="792"/>
      <c r="AD197" s="792"/>
      <c r="AE197" s="792"/>
      <c r="AF197" s="792"/>
    </row>
    <row r="198" spans="1:32" ht="14.25" customHeight="1">
      <c r="A198" s="33"/>
      <c r="B198" s="293"/>
      <c r="C198" s="386"/>
      <c r="D198" s="387" t="s">
        <v>218</v>
      </c>
      <c r="E198" s="388" t="s">
        <v>159</v>
      </c>
      <c r="F198" s="388"/>
      <c r="G198" s="388"/>
      <c r="H198" s="389" t="s">
        <v>106</v>
      </c>
      <c r="I198" s="390">
        <v>4</v>
      </c>
      <c r="J198" s="391">
        <f t="shared" si="51"/>
        <v>0</v>
      </c>
      <c r="K198" s="392">
        <f t="shared" si="63"/>
        <v>3.0999999999999999E-3</v>
      </c>
      <c r="L198" s="393">
        <f t="shared" si="50"/>
        <v>0</v>
      </c>
      <c r="M198" s="390">
        <f t="shared" si="64"/>
        <v>2248.0300000000002</v>
      </c>
      <c r="N198" s="394">
        <f t="shared" si="62"/>
        <v>0</v>
      </c>
      <c r="O198" s="394">
        <f t="shared" si="59"/>
        <v>8992.1200000000008</v>
      </c>
      <c r="P198" s="395">
        <f t="shared" si="67"/>
        <v>8992.1200000000008</v>
      </c>
      <c r="Q198" s="290"/>
      <c r="R198" s="529"/>
      <c r="S198" s="170">
        <f t="shared" si="52"/>
        <v>0</v>
      </c>
      <c r="T198" s="171">
        <f t="shared" si="53"/>
        <v>0</v>
      </c>
      <c r="U198" s="170">
        <f t="shared" si="54"/>
        <v>13046.53</v>
      </c>
      <c r="V198" s="171">
        <f t="shared" si="55"/>
        <v>0</v>
      </c>
      <c r="X198" s="545">
        <f t="shared" si="65"/>
        <v>0</v>
      </c>
      <c r="Y198" s="546">
        <f t="shared" si="66"/>
        <v>0</v>
      </c>
      <c r="AA198" s="792"/>
      <c r="AB198" s="792"/>
      <c r="AC198" s="792"/>
      <c r="AD198" s="792"/>
      <c r="AE198" s="792"/>
      <c r="AF198" s="792"/>
    </row>
    <row r="199" spans="1:32" ht="14.25" customHeight="1">
      <c r="A199" s="33"/>
      <c r="B199" s="293"/>
      <c r="C199" s="386"/>
      <c r="D199" s="387" t="s">
        <v>219</v>
      </c>
      <c r="E199" s="388" t="s">
        <v>136</v>
      </c>
      <c r="F199" s="388"/>
      <c r="G199" s="388"/>
      <c r="H199" s="389" t="s">
        <v>106</v>
      </c>
      <c r="I199" s="390">
        <v>9</v>
      </c>
      <c r="J199" s="391">
        <f t="shared" si="51"/>
        <v>0</v>
      </c>
      <c r="K199" s="392">
        <f t="shared" si="63"/>
        <v>1.4E-3</v>
      </c>
      <c r="L199" s="393">
        <f t="shared" si="50"/>
        <v>0</v>
      </c>
      <c r="M199" s="390">
        <f t="shared" si="64"/>
        <v>450.49</v>
      </c>
      <c r="N199" s="394">
        <f t="shared" si="62"/>
        <v>0</v>
      </c>
      <c r="O199" s="394">
        <f t="shared" si="59"/>
        <v>4054.41</v>
      </c>
      <c r="P199" s="395">
        <f t="shared" si="67"/>
        <v>4054.41</v>
      </c>
      <c r="Q199" s="290"/>
      <c r="R199" s="529"/>
      <c r="S199" s="170">
        <f t="shared" si="52"/>
        <v>0</v>
      </c>
      <c r="T199" s="171">
        <f t="shared" si="53"/>
        <v>0</v>
      </c>
      <c r="U199" s="170">
        <f t="shared" si="54"/>
        <v>4054.41</v>
      </c>
      <c r="V199" s="171">
        <f t="shared" si="55"/>
        <v>0</v>
      </c>
      <c r="X199" s="545">
        <f t="shared" si="65"/>
        <v>0</v>
      </c>
      <c r="Y199" s="546">
        <f t="shared" si="66"/>
        <v>0</v>
      </c>
      <c r="AA199" s="792"/>
      <c r="AB199" s="792"/>
      <c r="AC199" s="792"/>
      <c r="AD199" s="792"/>
      <c r="AE199" s="792"/>
      <c r="AF199" s="792"/>
    </row>
    <row r="200" spans="1:32" ht="14.25" customHeight="1">
      <c r="A200" s="33"/>
      <c r="B200" s="293"/>
      <c r="C200" s="386"/>
      <c r="D200" s="387" t="s">
        <v>220</v>
      </c>
      <c r="E200" s="388" t="s">
        <v>137</v>
      </c>
      <c r="F200" s="388"/>
      <c r="G200" s="388"/>
      <c r="H200" s="389" t="s">
        <v>106</v>
      </c>
      <c r="I200" s="390"/>
      <c r="J200" s="391">
        <f t="shared" si="51"/>
        <v>0</v>
      </c>
      <c r="K200" s="392">
        <f t="shared" si="63"/>
        <v>0</v>
      </c>
      <c r="L200" s="393">
        <f t="shared" si="50"/>
        <v>0</v>
      </c>
      <c r="M200" s="390">
        <f t="shared" si="64"/>
        <v>689.47</v>
      </c>
      <c r="N200" s="394">
        <f t="shared" si="62"/>
        <v>0</v>
      </c>
      <c r="O200" s="394">
        <f t="shared" si="59"/>
        <v>0</v>
      </c>
      <c r="P200" s="395">
        <f t="shared" si="67"/>
        <v>0</v>
      </c>
      <c r="Q200" s="290"/>
      <c r="R200" s="529"/>
      <c r="S200" s="170">
        <f t="shared" si="52"/>
        <v>0</v>
      </c>
      <c r="T200" s="171">
        <f t="shared" si="53"/>
        <v>0</v>
      </c>
      <c r="U200" s="170">
        <f t="shared" si="54"/>
        <v>0</v>
      </c>
      <c r="V200" s="171">
        <f t="shared" si="55"/>
        <v>11768.16</v>
      </c>
      <c r="X200" s="545" t="str">
        <f t="shared" si="65"/>
        <v/>
      </c>
      <c r="Y200" s="546">
        <f t="shared" si="66"/>
        <v>0</v>
      </c>
      <c r="AA200" s="792"/>
      <c r="AB200" s="792"/>
      <c r="AC200" s="792"/>
      <c r="AD200" s="792"/>
      <c r="AE200" s="792"/>
      <c r="AF200" s="792"/>
    </row>
    <row r="201" spans="1:32" ht="14.25" customHeight="1">
      <c r="A201" s="33"/>
      <c r="B201" s="293"/>
      <c r="C201" s="386"/>
      <c r="D201" s="387" t="s">
        <v>221</v>
      </c>
      <c r="E201" s="388" t="s">
        <v>138</v>
      </c>
      <c r="F201" s="388"/>
      <c r="G201" s="388"/>
      <c r="H201" s="389" t="s">
        <v>106</v>
      </c>
      <c r="I201" s="390">
        <v>7</v>
      </c>
      <c r="J201" s="391">
        <f t="shared" si="51"/>
        <v>0</v>
      </c>
      <c r="K201" s="392">
        <f t="shared" si="63"/>
        <v>3.5999999999999999E-3</v>
      </c>
      <c r="L201" s="393">
        <f t="shared" si="50"/>
        <v>0</v>
      </c>
      <c r="M201" s="390">
        <f t="shared" si="64"/>
        <v>1459.04</v>
      </c>
      <c r="N201" s="394">
        <f t="shared" si="62"/>
        <v>0</v>
      </c>
      <c r="O201" s="394">
        <f t="shared" si="59"/>
        <v>10213.279999999999</v>
      </c>
      <c r="P201" s="395">
        <f t="shared" si="67"/>
        <v>10213.279999999999</v>
      </c>
      <c r="Q201" s="290"/>
      <c r="R201" s="529"/>
      <c r="S201" s="170">
        <f t="shared" si="52"/>
        <v>0</v>
      </c>
      <c r="T201" s="171">
        <f t="shared" si="53"/>
        <v>0</v>
      </c>
      <c r="U201" s="170">
        <f t="shared" si="54"/>
        <v>11768.16</v>
      </c>
      <c r="V201" s="171">
        <f t="shared" si="55"/>
        <v>0</v>
      </c>
      <c r="X201" s="545">
        <f t="shared" si="65"/>
        <v>0</v>
      </c>
      <c r="Y201" s="546">
        <f t="shared" si="66"/>
        <v>0</v>
      </c>
      <c r="AA201" s="792"/>
      <c r="AB201" s="792"/>
      <c r="AC201" s="792"/>
      <c r="AD201" s="792"/>
      <c r="AE201" s="792"/>
      <c r="AF201" s="792"/>
    </row>
    <row r="202" spans="1:32" ht="14.25" customHeight="1">
      <c r="A202" s="33"/>
      <c r="B202" s="293"/>
      <c r="C202" s="386"/>
      <c r="D202" s="387" t="s">
        <v>222</v>
      </c>
      <c r="E202" s="388" t="s">
        <v>139</v>
      </c>
      <c r="F202" s="388"/>
      <c r="G202" s="388"/>
      <c r="H202" s="389" t="s">
        <v>106</v>
      </c>
      <c r="I202" s="390">
        <v>1</v>
      </c>
      <c r="J202" s="391">
        <f t="shared" si="51"/>
        <v>0</v>
      </c>
      <c r="K202" s="392">
        <f t="shared" si="63"/>
        <v>5.0000000000000001E-4</v>
      </c>
      <c r="L202" s="393">
        <f t="shared" si="50"/>
        <v>0</v>
      </c>
      <c r="M202" s="390">
        <f t="shared" si="64"/>
        <v>1554.88</v>
      </c>
      <c r="N202" s="394">
        <f t="shared" si="62"/>
        <v>0</v>
      </c>
      <c r="O202" s="394">
        <f t="shared" si="59"/>
        <v>1554.88</v>
      </c>
      <c r="P202" s="395">
        <f t="shared" si="67"/>
        <v>1554.88</v>
      </c>
      <c r="Q202" s="290"/>
      <c r="R202" s="529"/>
      <c r="S202" s="170">
        <f t="shared" si="52"/>
        <v>0</v>
      </c>
      <c r="T202" s="171">
        <f t="shared" si="53"/>
        <v>0</v>
      </c>
      <c r="U202" s="170">
        <f t="shared" si="54"/>
        <v>1554.88</v>
      </c>
      <c r="V202" s="171">
        <f t="shared" si="55"/>
        <v>0</v>
      </c>
      <c r="X202" s="545">
        <f t="shared" si="65"/>
        <v>0</v>
      </c>
      <c r="Y202" s="546">
        <f t="shared" si="66"/>
        <v>0</v>
      </c>
      <c r="AA202" s="792"/>
      <c r="AB202" s="792"/>
      <c r="AC202" s="792"/>
      <c r="AD202" s="792"/>
      <c r="AE202" s="792"/>
      <c r="AF202" s="792"/>
    </row>
    <row r="203" spans="1:32" ht="14.25" customHeight="1">
      <c r="A203" s="33"/>
      <c r="B203" s="293"/>
      <c r="C203" s="386"/>
      <c r="D203" s="387" t="s">
        <v>223</v>
      </c>
      <c r="E203" s="388" t="s">
        <v>236</v>
      </c>
      <c r="F203" s="388"/>
      <c r="G203" s="388"/>
      <c r="H203" s="389" t="s">
        <v>106</v>
      </c>
      <c r="I203" s="390"/>
      <c r="J203" s="391">
        <f t="shared" si="51"/>
        <v>0</v>
      </c>
      <c r="K203" s="392">
        <f t="shared" si="63"/>
        <v>0</v>
      </c>
      <c r="L203" s="393">
        <f t="shared" si="50"/>
        <v>0</v>
      </c>
      <c r="M203" s="390">
        <f t="shared" si="64"/>
        <v>1695.92</v>
      </c>
      <c r="N203" s="394">
        <f t="shared" si="62"/>
        <v>0</v>
      </c>
      <c r="O203" s="394">
        <f t="shared" si="59"/>
        <v>0</v>
      </c>
      <c r="P203" s="395">
        <f t="shared" si="67"/>
        <v>0</v>
      </c>
      <c r="Q203" s="290"/>
      <c r="R203" s="529"/>
      <c r="S203" s="170">
        <f t="shared" si="52"/>
        <v>0</v>
      </c>
      <c r="T203" s="171">
        <f t="shared" si="53"/>
        <v>0</v>
      </c>
      <c r="U203" s="170">
        <f t="shared" si="54"/>
        <v>0</v>
      </c>
      <c r="V203" s="171">
        <f t="shared" si="55"/>
        <v>0</v>
      </c>
      <c r="X203" s="545" t="str">
        <f t="shared" si="65"/>
        <v/>
      </c>
      <c r="Y203" s="546">
        <f t="shared" si="66"/>
        <v>0</v>
      </c>
      <c r="AA203" s="792"/>
      <c r="AB203" s="792"/>
      <c r="AC203" s="792"/>
      <c r="AD203" s="792"/>
      <c r="AE203" s="792"/>
      <c r="AF203" s="792"/>
    </row>
    <row r="204" spans="1:32" ht="14.25" customHeight="1">
      <c r="A204" s="33"/>
      <c r="B204" s="293"/>
      <c r="C204" s="386"/>
      <c r="D204" s="387" t="s">
        <v>224</v>
      </c>
      <c r="E204" s="388" t="s">
        <v>160</v>
      </c>
      <c r="F204" s="388"/>
      <c r="G204" s="388"/>
      <c r="H204" s="389" t="s">
        <v>106</v>
      </c>
      <c r="I204" s="390"/>
      <c r="J204" s="391">
        <f t="shared" si="51"/>
        <v>0</v>
      </c>
      <c r="K204" s="392">
        <f t="shared" si="63"/>
        <v>0</v>
      </c>
      <c r="L204" s="393">
        <f t="shared" si="50"/>
        <v>0</v>
      </c>
      <c r="M204" s="390">
        <f t="shared" si="64"/>
        <v>1005.58</v>
      </c>
      <c r="N204" s="394">
        <f t="shared" si="62"/>
        <v>0</v>
      </c>
      <c r="O204" s="394">
        <f t="shared" si="59"/>
        <v>0</v>
      </c>
      <c r="P204" s="395">
        <f t="shared" si="67"/>
        <v>0</v>
      </c>
      <c r="Q204" s="290"/>
      <c r="R204" s="529"/>
      <c r="S204" s="170">
        <f t="shared" si="52"/>
        <v>0</v>
      </c>
      <c r="T204" s="171">
        <f t="shared" si="53"/>
        <v>0</v>
      </c>
      <c r="U204" s="170">
        <f t="shared" si="54"/>
        <v>0</v>
      </c>
      <c r="V204" s="171">
        <f t="shared" si="55"/>
        <v>1222.19</v>
      </c>
      <c r="X204" s="545" t="str">
        <f t="shared" si="65"/>
        <v/>
      </c>
      <c r="Y204" s="546">
        <f t="shared" si="66"/>
        <v>0</v>
      </c>
      <c r="AA204" s="792"/>
      <c r="AB204" s="792"/>
      <c r="AC204" s="792"/>
      <c r="AD204" s="792"/>
      <c r="AE204" s="792"/>
      <c r="AF204" s="792"/>
    </row>
    <row r="205" spans="1:32" ht="14.25" customHeight="1">
      <c r="A205" s="33"/>
      <c r="B205" s="293"/>
      <c r="C205" s="386"/>
      <c r="D205" s="387" t="s">
        <v>225</v>
      </c>
      <c r="E205" s="388" t="s">
        <v>140</v>
      </c>
      <c r="F205" s="388"/>
      <c r="G205" s="388"/>
      <c r="H205" s="389" t="s">
        <v>106</v>
      </c>
      <c r="I205" s="390">
        <v>1</v>
      </c>
      <c r="J205" s="391">
        <f t="shared" si="51"/>
        <v>0</v>
      </c>
      <c r="K205" s="392">
        <f t="shared" si="63"/>
        <v>4.0000000000000002E-4</v>
      </c>
      <c r="L205" s="393">
        <f t="shared" si="50"/>
        <v>0</v>
      </c>
      <c r="M205" s="390">
        <f t="shared" si="64"/>
        <v>1222.19</v>
      </c>
      <c r="N205" s="394">
        <f t="shared" si="62"/>
        <v>0</v>
      </c>
      <c r="O205" s="394">
        <f t="shared" si="59"/>
        <v>1222.19</v>
      </c>
      <c r="P205" s="395">
        <f t="shared" si="67"/>
        <v>1222.19</v>
      </c>
      <c r="Q205" s="290"/>
      <c r="R205" s="529"/>
      <c r="S205" s="170">
        <f t="shared" si="52"/>
        <v>0</v>
      </c>
      <c r="T205" s="171">
        <f t="shared" si="53"/>
        <v>0</v>
      </c>
      <c r="U205" s="170">
        <f t="shared" si="54"/>
        <v>1222.19</v>
      </c>
      <c r="V205" s="171">
        <f t="shared" si="55"/>
        <v>0</v>
      </c>
      <c r="X205" s="545">
        <f t="shared" si="65"/>
        <v>0</v>
      </c>
      <c r="Y205" s="546">
        <f t="shared" si="66"/>
        <v>0</v>
      </c>
      <c r="AA205" s="792"/>
      <c r="AB205" s="792"/>
      <c r="AC205" s="792"/>
      <c r="AD205" s="792"/>
      <c r="AE205" s="792"/>
      <c r="AF205" s="792"/>
    </row>
    <row r="206" spans="1:32" ht="14.25" customHeight="1">
      <c r="A206" s="33"/>
      <c r="B206" s="293"/>
      <c r="C206" s="386"/>
      <c r="D206" s="387" t="s">
        <v>238</v>
      </c>
      <c r="E206" s="388" t="s">
        <v>237</v>
      </c>
      <c r="F206" s="388"/>
      <c r="G206" s="388"/>
      <c r="H206" s="389" t="s">
        <v>106</v>
      </c>
      <c r="I206" s="390"/>
      <c r="J206" s="391">
        <f t="shared" si="51"/>
        <v>0</v>
      </c>
      <c r="K206" s="392">
        <f t="shared" si="63"/>
        <v>0</v>
      </c>
      <c r="L206" s="393">
        <f t="shared" ref="L206:L269" si="68">IF(I206=0,0,IF(J206&gt;100%,"excesso",IF(ISNUMBER(J206),ROUND(J206*K206,4),IF(J206="&lt;excesso",ROUND(100%*K206,4),0))))</f>
        <v>0</v>
      </c>
      <c r="M206" s="390">
        <f t="shared" si="64"/>
        <v>1916.97</v>
      </c>
      <c r="N206" s="394">
        <f t="shared" ref="N206:N269" si="69">IF(J206&gt;100%,O206,IF(ISBLANK(I206),0,IF((R206)="cima",ROUNDUP(J206*O206,2),IF((R206)="baixo",ROUNDDOWN(J206*O206,2),ROUND(J206*O206,2)))))</f>
        <v>0</v>
      </c>
      <c r="O206" s="394">
        <f t="shared" si="59"/>
        <v>0</v>
      </c>
      <c r="P206" s="395">
        <f t="shared" si="67"/>
        <v>0</v>
      </c>
      <c r="Q206" s="290"/>
      <c r="R206" s="529"/>
      <c r="S206" s="170">
        <f t="shared" si="52"/>
        <v>0</v>
      </c>
      <c r="T206" s="171">
        <f t="shared" si="53"/>
        <v>0</v>
      </c>
      <c r="U206" s="170">
        <f t="shared" si="54"/>
        <v>0</v>
      </c>
      <c r="V206" s="171">
        <f t="shared" si="55"/>
        <v>8005.3451999999997</v>
      </c>
      <c r="X206" s="545" t="str">
        <f t="shared" si="65"/>
        <v/>
      </c>
      <c r="Y206" s="546">
        <f t="shared" si="66"/>
        <v>0</v>
      </c>
      <c r="AA206" s="792"/>
      <c r="AB206" s="792"/>
      <c r="AC206" s="792"/>
      <c r="AD206" s="792"/>
      <c r="AE206" s="792"/>
      <c r="AF206" s="792"/>
    </row>
    <row r="207" spans="1:32" ht="14.25" customHeight="1">
      <c r="A207" s="33"/>
      <c r="B207" s="293"/>
      <c r="C207" s="386"/>
      <c r="D207" s="387" t="s">
        <v>239</v>
      </c>
      <c r="E207" s="388" t="s">
        <v>161</v>
      </c>
      <c r="F207" s="388"/>
      <c r="G207" s="388"/>
      <c r="H207" s="389" t="s">
        <v>107</v>
      </c>
      <c r="I207" s="390">
        <v>86.76</v>
      </c>
      <c r="J207" s="391">
        <f t="shared" ref="J207:J270" si="70">Y207</f>
        <v>0</v>
      </c>
      <c r="K207" s="392">
        <f t="shared" si="63"/>
        <v>2.8E-3</v>
      </c>
      <c r="L207" s="393">
        <f t="shared" si="68"/>
        <v>0</v>
      </c>
      <c r="M207" s="390">
        <f t="shared" si="64"/>
        <v>92.27</v>
      </c>
      <c r="N207" s="394">
        <f t="shared" si="69"/>
        <v>0</v>
      </c>
      <c r="O207" s="394">
        <f t="shared" si="59"/>
        <v>8005.3451999999997</v>
      </c>
      <c r="P207" s="395">
        <f t="shared" si="67"/>
        <v>8005.3451999999997</v>
      </c>
      <c r="Q207" s="290"/>
      <c r="R207" s="529"/>
      <c r="S207" s="170">
        <f t="shared" ref="S207:S270" si="71">IF(ISBLANK(I207),0,S208+N207)</f>
        <v>0</v>
      </c>
      <c r="T207" s="171">
        <f t="shared" ref="T207:T270" si="72">IF(ISBLANK(I207),S208,0)</f>
        <v>0</v>
      </c>
      <c r="U207" s="170">
        <f t="shared" ref="U207:U270" si="73">IF(ISBLANK(I207),0,U208+O207)</f>
        <v>8005.3451999999997</v>
      </c>
      <c r="V207" s="171">
        <f t="shared" ref="V207:V270" si="74">IF(ISBLANK(I207),U208,0)</f>
        <v>0</v>
      </c>
      <c r="X207" s="545">
        <f t="shared" si="65"/>
        <v>0</v>
      </c>
      <c r="Y207" s="546">
        <f t="shared" si="66"/>
        <v>0</v>
      </c>
      <c r="AA207" s="792"/>
      <c r="AB207" s="792"/>
      <c r="AC207" s="792"/>
      <c r="AD207" s="792"/>
      <c r="AE207" s="792"/>
      <c r="AF207" s="792"/>
    </row>
    <row r="208" spans="1:32" ht="14.25" customHeight="1">
      <c r="A208" s="33"/>
      <c r="B208" s="293"/>
      <c r="C208" s="396">
        <v>9</v>
      </c>
      <c r="D208" s="397">
        <v>9</v>
      </c>
      <c r="E208" s="398" t="s">
        <v>162</v>
      </c>
      <c r="F208" s="388"/>
      <c r="G208" s="388"/>
      <c r="H208" s="389" t="s">
        <v>144</v>
      </c>
      <c r="I208" s="390"/>
      <c r="J208" s="391"/>
      <c r="K208" s="392">
        <f t="shared" si="63"/>
        <v>0</v>
      </c>
      <c r="L208" s="393">
        <f t="shared" si="68"/>
        <v>0</v>
      </c>
      <c r="M208" s="390">
        <f t="shared" si="64"/>
        <v>0</v>
      </c>
      <c r="N208" s="394">
        <f t="shared" si="69"/>
        <v>0</v>
      </c>
      <c r="O208" s="394">
        <f t="shared" si="59"/>
        <v>0</v>
      </c>
      <c r="P208" s="395">
        <f t="shared" si="67"/>
        <v>0</v>
      </c>
      <c r="Q208" s="290"/>
      <c r="R208" s="529"/>
      <c r="S208" s="170">
        <f t="shared" si="71"/>
        <v>0</v>
      </c>
      <c r="T208" s="171">
        <f t="shared" si="72"/>
        <v>0</v>
      </c>
      <c r="U208" s="170">
        <f t="shared" si="73"/>
        <v>0</v>
      </c>
      <c r="V208" s="171">
        <f t="shared" si="74"/>
        <v>7341.0900000000011</v>
      </c>
      <c r="X208" s="545" t="str">
        <f t="shared" si="65"/>
        <v/>
      </c>
      <c r="Y208" s="546">
        <f t="shared" si="66"/>
        <v>0</v>
      </c>
      <c r="AA208" s="792"/>
      <c r="AB208" s="792"/>
      <c r="AC208" s="792"/>
      <c r="AD208" s="792"/>
      <c r="AE208" s="792"/>
      <c r="AF208" s="792"/>
    </row>
    <row r="209" spans="1:32" ht="14.25" customHeight="1">
      <c r="A209" s="33"/>
      <c r="B209" s="293"/>
      <c r="C209" s="386"/>
      <c r="D209" s="387" t="s">
        <v>226</v>
      </c>
      <c r="E209" s="388" t="s">
        <v>141</v>
      </c>
      <c r="F209" s="388"/>
      <c r="G209" s="388"/>
      <c r="H209" s="389" t="s">
        <v>106</v>
      </c>
      <c r="I209" s="390">
        <v>0</v>
      </c>
      <c r="J209" s="391">
        <f t="shared" si="70"/>
        <v>0</v>
      </c>
      <c r="K209" s="392">
        <f t="shared" si="63"/>
        <v>0</v>
      </c>
      <c r="L209" s="393">
        <f t="shared" si="68"/>
        <v>0</v>
      </c>
      <c r="M209" s="390">
        <f t="shared" si="64"/>
        <v>115.96</v>
      </c>
      <c r="N209" s="394">
        <f t="shared" si="69"/>
        <v>0</v>
      </c>
      <c r="O209" s="394">
        <f t="shared" si="59"/>
        <v>0</v>
      </c>
      <c r="P209" s="395">
        <f t="shared" si="67"/>
        <v>0</v>
      </c>
      <c r="Q209" s="290"/>
      <c r="R209" s="529"/>
      <c r="S209" s="170">
        <f t="shared" si="71"/>
        <v>0</v>
      </c>
      <c r="T209" s="171">
        <f t="shared" si="72"/>
        <v>0</v>
      </c>
      <c r="U209" s="170">
        <f t="shared" si="73"/>
        <v>7341.0900000000011</v>
      </c>
      <c r="V209" s="171">
        <f t="shared" si="74"/>
        <v>0</v>
      </c>
      <c r="X209" s="545">
        <f t="shared" si="65"/>
        <v>0</v>
      </c>
      <c r="Y209" s="546">
        <f t="shared" si="66"/>
        <v>0</v>
      </c>
      <c r="AA209" s="792"/>
      <c r="AB209" s="792"/>
      <c r="AC209" s="792"/>
      <c r="AD209" s="792"/>
      <c r="AE209" s="792"/>
      <c r="AF209" s="792"/>
    </row>
    <row r="210" spans="1:32" ht="14.25" customHeight="1">
      <c r="A210" s="33"/>
      <c r="B210" s="293"/>
      <c r="C210" s="386"/>
      <c r="D210" s="387" t="s">
        <v>227</v>
      </c>
      <c r="E210" s="388" t="s">
        <v>142</v>
      </c>
      <c r="F210" s="388"/>
      <c r="G210" s="388"/>
      <c r="H210" s="389" t="s">
        <v>106</v>
      </c>
      <c r="I210" s="390">
        <v>4</v>
      </c>
      <c r="J210" s="391">
        <f t="shared" si="70"/>
        <v>0</v>
      </c>
      <c r="K210" s="392">
        <f t="shared" si="63"/>
        <v>2.0000000000000001E-4</v>
      </c>
      <c r="L210" s="393">
        <f t="shared" si="68"/>
        <v>0</v>
      </c>
      <c r="M210" s="390">
        <f t="shared" si="64"/>
        <v>115.96</v>
      </c>
      <c r="N210" s="394">
        <f t="shared" si="69"/>
        <v>0</v>
      </c>
      <c r="O210" s="394">
        <f t="shared" si="59"/>
        <v>463.84</v>
      </c>
      <c r="P210" s="395">
        <f t="shared" si="67"/>
        <v>463.84</v>
      </c>
      <c r="Q210" s="290"/>
      <c r="R210" s="529"/>
      <c r="S210" s="170">
        <f t="shared" si="71"/>
        <v>0</v>
      </c>
      <c r="T210" s="171">
        <f t="shared" si="72"/>
        <v>0</v>
      </c>
      <c r="U210" s="170">
        <f t="shared" si="73"/>
        <v>7341.0900000000011</v>
      </c>
      <c r="V210" s="171">
        <f t="shared" si="74"/>
        <v>0</v>
      </c>
      <c r="X210" s="545">
        <f t="shared" si="65"/>
        <v>0</v>
      </c>
      <c r="Y210" s="546">
        <f t="shared" si="66"/>
        <v>0</v>
      </c>
      <c r="AA210" s="792"/>
      <c r="AB210" s="792"/>
      <c r="AC210" s="792"/>
      <c r="AD210" s="792"/>
      <c r="AE210" s="792"/>
      <c r="AF210" s="792"/>
    </row>
    <row r="211" spans="1:32" ht="14.25" customHeight="1">
      <c r="A211" s="33"/>
      <c r="B211" s="293"/>
      <c r="C211" s="386"/>
      <c r="D211" s="387" t="s">
        <v>228</v>
      </c>
      <c r="E211" s="388" t="s">
        <v>143</v>
      </c>
      <c r="F211" s="388"/>
      <c r="G211" s="388"/>
      <c r="H211" s="389" t="s">
        <v>106</v>
      </c>
      <c r="I211" s="390">
        <v>4</v>
      </c>
      <c r="J211" s="391">
        <f t="shared" si="70"/>
        <v>0</v>
      </c>
      <c r="K211" s="392">
        <f t="shared" si="63"/>
        <v>2.0000000000000001E-4</v>
      </c>
      <c r="L211" s="393">
        <f t="shared" si="68"/>
        <v>0</v>
      </c>
      <c r="M211" s="390">
        <f t="shared" si="64"/>
        <v>118.24</v>
      </c>
      <c r="N211" s="394">
        <f t="shared" si="69"/>
        <v>0</v>
      </c>
      <c r="O211" s="394">
        <f t="shared" ref="O211:O274" si="75">I211*M211</f>
        <v>472.96</v>
      </c>
      <c r="P211" s="395">
        <f t="shared" si="67"/>
        <v>472.96</v>
      </c>
      <c r="Q211" s="290"/>
      <c r="R211" s="529"/>
      <c r="S211" s="170">
        <f t="shared" si="71"/>
        <v>0</v>
      </c>
      <c r="T211" s="171">
        <f t="shared" si="72"/>
        <v>0</v>
      </c>
      <c r="U211" s="170">
        <f t="shared" si="73"/>
        <v>6877.2500000000009</v>
      </c>
      <c r="V211" s="171">
        <f t="shared" si="74"/>
        <v>0</v>
      </c>
      <c r="X211" s="545">
        <f t="shared" si="65"/>
        <v>0</v>
      </c>
      <c r="Y211" s="546">
        <f t="shared" si="66"/>
        <v>0</v>
      </c>
      <c r="AA211" s="792"/>
      <c r="AB211" s="792"/>
      <c r="AC211" s="792"/>
      <c r="AD211" s="792"/>
      <c r="AE211" s="792"/>
      <c r="AF211" s="792"/>
    </row>
    <row r="212" spans="1:32" ht="14.25" customHeight="1">
      <c r="A212" s="33"/>
      <c r="B212" s="293"/>
      <c r="C212" s="386"/>
      <c r="D212" s="387" t="s">
        <v>229</v>
      </c>
      <c r="E212" s="388" t="s">
        <v>110</v>
      </c>
      <c r="F212" s="388"/>
      <c r="G212" s="388"/>
      <c r="H212" s="389" t="s">
        <v>106</v>
      </c>
      <c r="I212" s="390">
        <v>4</v>
      </c>
      <c r="J212" s="391">
        <f t="shared" si="70"/>
        <v>0</v>
      </c>
      <c r="K212" s="392">
        <f t="shared" si="63"/>
        <v>2.0000000000000001E-4</v>
      </c>
      <c r="L212" s="393">
        <f t="shared" si="68"/>
        <v>0</v>
      </c>
      <c r="M212" s="390">
        <f t="shared" ref="M212:M275" si="76">M143</f>
        <v>140.43</v>
      </c>
      <c r="N212" s="394">
        <f t="shared" si="69"/>
        <v>0</v>
      </c>
      <c r="O212" s="394">
        <f t="shared" si="75"/>
        <v>561.72</v>
      </c>
      <c r="P212" s="395">
        <f t="shared" si="67"/>
        <v>561.72</v>
      </c>
      <c r="Q212" s="290"/>
      <c r="R212" s="529"/>
      <c r="S212" s="170">
        <f t="shared" si="71"/>
        <v>0</v>
      </c>
      <c r="T212" s="171">
        <f t="shared" si="72"/>
        <v>0</v>
      </c>
      <c r="U212" s="170">
        <f t="shared" si="73"/>
        <v>6404.2900000000009</v>
      </c>
      <c r="V212" s="171">
        <f t="shared" si="74"/>
        <v>0</v>
      </c>
      <c r="X212" s="545">
        <f t="shared" si="65"/>
        <v>0</v>
      </c>
      <c r="Y212" s="546">
        <f t="shared" si="66"/>
        <v>0</v>
      </c>
      <c r="AA212" s="792"/>
      <c r="AB212" s="792"/>
      <c r="AC212" s="792"/>
      <c r="AD212" s="792"/>
      <c r="AE212" s="792"/>
      <c r="AF212" s="792"/>
    </row>
    <row r="213" spans="1:32" ht="14.25" customHeight="1">
      <c r="A213" s="33"/>
      <c r="B213" s="293"/>
      <c r="C213" s="386"/>
      <c r="D213" s="387" t="s">
        <v>230</v>
      </c>
      <c r="E213" s="388" t="s">
        <v>104</v>
      </c>
      <c r="F213" s="388"/>
      <c r="G213" s="388"/>
      <c r="H213" s="389" t="s">
        <v>106</v>
      </c>
      <c r="I213" s="390">
        <v>4</v>
      </c>
      <c r="J213" s="391">
        <f t="shared" si="70"/>
        <v>0</v>
      </c>
      <c r="K213" s="392">
        <f t="shared" si="63"/>
        <v>1E-4</v>
      </c>
      <c r="L213" s="393">
        <f t="shared" si="68"/>
        <v>0</v>
      </c>
      <c r="M213" s="390">
        <f t="shared" si="76"/>
        <v>82.15</v>
      </c>
      <c r="N213" s="394">
        <f t="shared" si="69"/>
        <v>0</v>
      </c>
      <c r="O213" s="394">
        <f t="shared" si="75"/>
        <v>328.6</v>
      </c>
      <c r="P213" s="395">
        <f t="shared" si="67"/>
        <v>328.6</v>
      </c>
      <c r="Q213" s="290"/>
      <c r="R213" s="529"/>
      <c r="S213" s="170">
        <f t="shared" si="71"/>
        <v>0</v>
      </c>
      <c r="T213" s="171">
        <f t="shared" si="72"/>
        <v>0</v>
      </c>
      <c r="U213" s="170">
        <f t="shared" si="73"/>
        <v>5842.5700000000006</v>
      </c>
      <c r="V213" s="171">
        <f t="shared" si="74"/>
        <v>0</v>
      </c>
      <c r="X213" s="545">
        <f t="shared" si="65"/>
        <v>0</v>
      </c>
      <c r="Y213" s="546">
        <f t="shared" si="66"/>
        <v>0</v>
      </c>
      <c r="AA213" s="792"/>
      <c r="AB213" s="792"/>
      <c r="AC213" s="792"/>
      <c r="AD213" s="792"/>
      <c r="AE213" s="792"/>
      <c r="AF213" s="792"/>
    </row>
    <row r="214" spans="1:32" ht="14.25" customHeight="1">
      <c r="A214" s="33"/>
      <c r="B214" s="293"/>
      <c r="C214" s="386"/>
      <c r="D214" s="387" t="s">
        <v>231</v>
      </c>
      <c r="E214" s="388" t="s">
        <v>105</v>
      </c>
      <c r="F214" s="388"/>
      <c r="G214" s="388"/>
      <c r="H214" s="389" t="s">
        <v>106</v>
      </c>
      <c r="I214" s="390">
        <v>4</v>
      </c>
      <c r="J214" s="391">
        <f t="shared" si="70"/>
        <v>0</v>
      </c>
      <c r="K214" s="392">
        <f t="shared" si="63"/>
        <v>1E-4</v>
      </c>
      <c r="L214" s="393">
        <f t="shared" si="68"/>
        <v>0</v>
      </c>
      <c r="M214" s="390">
        <f t="shared" si="76"/>
        <v>66.94</v>
      </c>
      <c r="N214" s="394">
        <f t="shared" si="69"/>
        <v>0</v>
      </c>
      <c r="O214" s="394">
        <f t="shared" si="75"/>
        <v>267.76</v>
      </c>
      <c r="P214" s="395">
        <f t="shared" si="67"/>
        <v>267.76</v>
      </c>
      <c r="Q214" s="290"/>
      <c r="R214" s="529"/>
      <c r="S214" s="170">
        <f t="shared" si="71"/>
        <v>0</v>
      </c>
      <c r="T214" s="171">
        <f t="shared" si="72"/>
        <v>0</v>
      </c>
      <c r="U214" s="170">
        <f t="shared" si="73"/>
        <v>5513.97</v>
      </c>
      <c r="V214" s="171">
        <f t="shared" si="74"/>
        <v>0</v>
      </c>
      <c r="X214" s="545">
        <f t="shared" si="65"/>
        <v>0</v>
      </c>
      <c r="Y214" s="546">
        <f t="shared" si="66"/>
        <v>0</v>
      </c>
      <c r="AA214" s="792"/>
      <c r="AB214" s="792"/>
      <c r="AC214" s="792"/>
      <c r="AD214" s="792"/>
      <c r="AE214" s="792"/>
      <c r="AF214" s="792"/>
    </row>
    <row r="215" spans="1:32" ht="14.25" customHeight="1">
      <c r="A215" s="33"/>
      <c r="B215" s="293"/>
      <c r="C215" s="386"/>
      <c r="D215" s="387" t="s">
        <v>232</v>
      </c>
      <c r="E215" s="388" t="s">
        <v>163</v>
      </c>
      <c r="F215" s="388"/>
      <c r="G215" s="388"/>
      <c r="H215" s="389" t="s">
        <v>106</v>
      </c>
      <c r="I215" s="390">
        <v>4</v>
      </c>
      <c r="J215" s="391">
        <f t="shared" si="70"/>
        <v>0</v>
      </c>
      <c r="K215" s="392">
        <f t="shared" ref="K215:K278" si="77">IF(ISBLANK(total),0,IF((A215)="cima",ROUNDUP(O215/total,4),IF((A215)="baixo",ROUNDDOWN(O215/total,4),ROUND(O215/total,4))))</f>
        <v>2.0000000000000001E-4</v>
      </c>
      <c r="L215" s="393">
        <f t="shared" si="68"/>
        <v>0</v>
      </c>
      <c r="M215" s="390">
        <f t="shared" si="76"/>
        <v>109.49</v>
      </c>
      <c r="N215" s="394">
        <f t="shared" si="69"/>
        <v>0</v>
      </c>
      <c r="O215" s="394">
        <f t="shared" si="75"/>
        <v>437.96</v>
      </c>
      <c r="P215" s="395">
        <f t="shared" si="67"/>
        <v>437.96</v>
      </c>
      <c r="Q215" s="290"/>
      <c r="R215" s="529"/>
      <c r="S215" s="170">
        <f t="shared" si="71"/>
        <v>0</v>
      </c>
      <c r="T215" s="171">
        <f t="shared" si="72"/>
        <v>0</v>
      </c>
      <c r="U215" s="170">
        <f t="shared" si="73"/>
        <v>5246.21</v>
      </c>
      <c r="V215" s="171">
        <f t="shared" si="74"/>
        <v>0</v>
      </c>
      <c r="X215" s="545">
        <f t="shared" ref="X215:X216" si="78">IF(ISBLANK(I215),"",AA215+AB215+AC215+AD215+AE215+AF215)</f>
        <v>0</v>
      </c>
      <c r="Y215" s="546">
        <f t="shared" ref="Y215:Y216" si="79">IF(I215=0,0,X215/I215)</f>
        <v>0</v>
      </c>
      <c r="AA215" s="792"/>
      <c r="AB215" s="792"/>
      <c r="AC215" s="792"/>
      <c r="AD215" s="792"/>
      <c r="AE215" s="792"/>
      <c r="AF215" s="792"/>
    </row>
    <row r="216" spans="1:32" ht="14.25" customHeight="1" thickBot="1">
      <c r="A216" s="33"/>
      <c r="B216" s="293"/>
      <c r="C216" s="386"/>
      <c r="D216" s="387" t="s">
        <v>233</v>
      </c>
      <c r="E216" s="399" t="s">
        <v>164</v>
      </c>
      <c r="F216" s="388"/>
      <c r="G216" s="400"/>
      <c r="H216" s="389" t="s">
        <v>109</v>
      </c>
      <c r="I216" s="390">
        <v>1</v>
      </c>
      <c r="J216" s="391">
        <f t="shared" si="70"/>
        <v>0</v>
      </c>
      <c r="K216" s="392">
        <f t="shared" si="77"/>
        <v>1.6999999999999999E-3</v>
      </c>
      <c r="L216" s="393">
        <f t="shared" si="68"/>
        <v>0</v>
      </c>
      <c r="M216" s="390">
        <f t="shared" si="76"/>
        <v>4808.25</v>
      </c>
      <c r="N216" s="394">
        <f t="shared" si="69"/>
        <v>0</v>
      </c>
      <c r="O216" s="401">
        <f t="shared" si="75"/>
        <v>4808.25</v>
      </c>
      <c r="P216" s="395">
        <f t="shared" ref="P216" si="80">O216-N216</f>
        <v>4808.25</v>
      </c>
      <c r="Q216" s="290"/>
      <c r="R216" s="529"/>
      <c r="S216" s="170">
        <f t="shared" si="71"/>
        <v>0</v>
      </c>
      <c r="T216" s="171">
        <f t="shared" si="72"/>
        <v>0</v>
      </c>
      <c r="U216" s="170">
        <f t="shared" si="73"/>
        <v>4808.25</v>
      </c>
      <c r="V216" s="516">
        <f t="shared" si="74"/>
        <v>0</v>
      </c>
      <c r="X216" s="545">
        <f t="shared" si="78"/>
        <v>0</v>
      </c>
      <c r="Y216" s="546">
        <f t="shared" si="79"/>
        <v>0</v>
      </c>
      <c r="AA216" s="792"/>
      <c r="AB216" s="792"/>
      <c r="AC216" s="792"/>
      <c r="AD216" s="792"/>
      <c r="AE216" s="792"/>
      <c r="AF216" s="792"/>
    </row>
    <row r="217" spans="1:32" ht="14.25" customHeight="1" thickBot="1">
      <c r="A217" s="33"/>
      <c r="B217" s="293"/>
      <c r="C217" s="402"/>
      <c r="D217" s="403"/>
      <c r="E217" s="404"/>
      <c r="F217" s="404"/>
      <c r="G217" s="404"/>
      <c r="H217" s="405"/>
      <c r="I217" s="406"/>
      <c r="J217" s="407"/>
      <c r="K217" s="408"/>
      <c r="L217" s="409">
        <f t="shared" si="68"/>
        <v>0</v>
      </c>
      <c r="M217" s="406"/>
      <c r="N217" s="410">
        <f t="shared" si="69"/>
        <v>0</v>
      </c>
      <c r="O217" s="514">
        <f>SUM(O151:O216)</f>
        <v>639160.77830000001</v>
      </c>
      <c r="P217" s="514">
        <f>SUM(P151:P216)</f>
        <v>639160.77830000001</v>
      </c>
      <c r="Q217" s="290"/>
      <c r="R217" s="531"/>
      <c r="S217" s="527">
        <f t="shared" si="71"/>
        <v>0</v>
      </c>
      <c r="T217" s="528">
        <f t="shared" si="72"/>
        <v>0</v>
      </c>
      <c r="U217" s="541">
        <f t="shared" si="73"/>
        <v>0</v>
      </c>
      <c r="V217" s="542">
        <f>SUM(V151:V216)</f>
        <v>639160.77830000001</v>
      </c>
      <c r="X217" s="526"/>
      <c r="Y217" s="291"/>
      <c r="AA217" s="298"/>
      <c r="AB217" s="298"/>
      <c r="AC217" s="298"/>
      <c r="AD217" s="298"/>
      <c r="AE217" s="298"/>
      <c r="AF217" s="298"/>
    </row>
    <row r="218" spans="1:32" ht="12.75" customHeight="1" thickBot="1">
      <c r="A218" s="33"/>
      <c r="B218" s="293"/>
      <c r="C218" s="305"/>
      <c r="D218" s="306"/>
      <c r="E218" s="307"/>
      <c r="F218" s="307"/>
      <c r="G218" s="307"/>
      <c r="H218" s="308"/>
      <c r="I218" s="301"/>
      <c r="J218" s="289"/>
      <c r="K218" s="302">
        <f t="shared" si="77"/>
        <v>0</v>
      </c>
      <c r="L218" s="303">
        <f t="shared" si="68"/>
        <v>0</v>
      </c>
      <c r="M218" s="301"/>
      <c r="N218" s="304">
        <f t="shared" si="69"/>
        <v>0</v>
      </c>
      <c r="O218" s="304">
        <f t="shared" si="75"/>
        <v>0</v>
      </c>
      <c r="P218" s="322"/>
      <c r="Q218" s="290"/>
      <c r="R218" s="523"/>
      <c r="S218" s="524">
        <f t="shared" si="71"/>
        <v>0</v>
      </c>
      <c r="T218" s="525">
        <f t="shared" si="72"/>
        <v>0</v>
      </c>
      <c r="U218" s="524">
        <f t="shared" si="73"/>
        <v>0</v>
      </c>
      <c r="V218" s="525">
        <f t="shared" si="74"/>
        <v>0</v>
      </c>
      <c r="X218" s="526"/>
      <c r="Y218" s="291"/>
      <c r="AA218" s="298"/>
      <c r="AB218" s="298"/>
      <c r="AC218" s="298"/>
      <c r="AD218" s="298"/>
      <c r="AE218" s="298"/>
      <c r="AF218" s="298"/>
    </row>
    <row r="219" spans="1:32" ht="14.25" customHeight="1" thickBot="1">
      <c r="A219" s="33"/>
      <c r="B219" s="293" t="s">
        <v>13</v>
      </c>
      <c r="C219" s="773" t="s">
        <v>244</v>
      </c>
      <c r="D219" s="782" t="s">
        <v>245</v>
      </c>
      <c r="E219" s="632"/>
      <c r="F219" s="632"/>
      <c r="G219" s="632"/>
      <c r="H219" s="632"/>
      <c r="I219" s="632"/>
      <c r="J219" s="632"/>
      <c r="K219" s="632"/>
      <c r="L219" s="632"/>
      <c r="M219" s="632"/>
      <c r="N219" s="632"/>
      <c r="O219" s="632"/>
      <c r="P219" s="632"/>
      <c r="Q219" s="632"/>
      <c r="R219" s="632"/>
      <c r="S219" s="632"/>
      <c r="T219" s="632"/>
      <c r="U219" s="632"/>
      <c r="V219" s="632"/>
      <c r="W219" s="632"/>
      <c r="X219" s="632"/>
      <c r="Y219" s="633"/>
      <c r="AA219" s="795" t="str">
        <f>D219</f>
        <v>RUA ANTÔNIO CLAUDINO BUHER - ENTRE ESTACAS 0PP E 13 +2,00m</v>
      </c>
      <c r="AB219" s="796"/>
      <c r="AC219" s="796"/>
      <c r="AD219" s="796"/>
      <c r="AE219" s="796"/>
      <c r="AF219" s="797"/>
    </row>
    <row r="220" spans="1:32" ht="14.25" customHeight="1">
      <c r="A220" s="33"/>
      <c r="B220" s="293"/>
      <c r="C220" s="422">
        <v>1</v>
      </c>
      <c r="D220" s="423" t="s">
        <v>99</v>
      </c>
      <c r="E220" s="774" t="s">
        <v>18</v>
      </c>
      <c r="F220" s="432"/>
      <c r="G220" s="432"/>
      <c r="H220" s="775"/>
      <c r="I220" s="776"/>
      <c r="J220" s="777"/>
      <c r="K220" s="778">
        <f t="shared" si="77"/>
        <v>0</v>
      </c>
      <c r="L220" s="779">
        <f t="shared" si="68"/>
        <v>0</v>
      </c>
      <c r="M220" s="776">
        <f t="shared" si="76"/>
        <v>0</v>
      </c>
      <c r="N220" s="780">
        <f t="shared" si="69"/>
        <v>0</v>
      </c>
      <c r="O220" s="780">
        <f t="shared" si="75"/>
        <v>0</v>
      </c>
      <c r="P220" s="781"/>
      <c r="Q220" s="290"/>
      <c r="R220" s="771"/>
      <c r="S220" s="519">
        <f t="shared" si="71"/>
        <v>0</v>
      </c>
      <c r="T220" s="520">
        <f t="shared" si="72"/>
        <v>0</v>
      </c>
      <c r="U220" s="519">
        <f t="shared" si="73"/>
        <v>0</v>
      </c>
      <c r="V220" s="520">
        <f t="shared" si="74"/>
        <v>1737.11</v>
      </c>
      <c r="X220" s="545" t="str">
        <f t="shared" ref="X220:X283" si="81">IF(ISBLANK(I220),"",AA220+AB220+AC220+AD220+AE220+AF220)</f>
        <v/>
      </c>
      <c r="Y220" s="546">
        <f t="shared" ref="Y220:Y283" si="82">IF(I220=0,0,X220/I220)</f>
        <v>0</v>
      </c>
      <c r="AA220" s="793"/>
      <c r="AB220" s="793"/>
      <c r="AC220" s="793"/>
      <c r="AD220" s="793"/>
      <c r="AE220" s="793"/>
      <c r="AF220" s="793"/>
    </row>
    <row r="221" spans="1:32" ht="14.25" customHeight="1">
      <c r="A221" s="33"/>
      <c r="B221" s="293"/>
      <c r="C221" s="424"/>
      <c r="D221" s="425" t="s">
        <v>171</v>
      </c>
      <c r="E221" s="768" t="s">
        <v>174</v>
      </c>
      <c r="F221" s="768"/>
      <c r="G221" s="768"/>
      <c r="H221" s="766" t="s">
        <v>106</v>
      </c>
      <c r="I221" s="426">
        <v>1</v>
      </c>
      <c r="J221" s="427">
        <f t="shared" si="70"/>
        <v>0</v>
      </c>
      <c r="K221" s="428">
        <f t="shared" si="77"/>
        <v>5.9999999999999995E-4</v>
      </c>
      <c r="L221" s="429">
        <f t="shared" si="68"/>
        <v>0</v>
      </c>
      <c r="M221" s="426">
        <f t="shared" si="76"/>
        <v>1737.11</v>
      </c>
      <c r="N221" s="430">
        <f t="shared" si="69"/>
        <v>0</v>
      </c>
      <c r="O221" s="430">
        <f t="shared" si="75"/>
        <v>1737.11</v>
      </c>
      <c r="P221" s="431">
        <f t="shared" ref="P221:P284" si="83">O221-N221</f>
        <v>1737.11</v>
      </c>
      <c r="Q221" s="290"/>
      <c r="R221" s="529"/>
      <c r="S221" s="170">
        <f t="shared" si="71"/>
        <v>0</v>
      </c>
      <c r="T221" s="171">
        <f t="shared" si="72"/>
        <v>0</v>
      </c>
      <c r="U221" s="170">
        <f t="shared" si="73"/>
        <v>1737.11</v>
      </c>
      <c r="V221" s="171">
        <f t="shared" si="74"/>
        <v>0</v>
      </c>
      <c r="X221" s="545">
        <f t="shared" si="81"/>
        <v>0</v>
      </c>
      <c r="Y221" s="546">
        <f t="shared" si="82"/>
        <v>0</v>
      </c>
      <c r="AA221" s="792"/>
      <c r="AB221" s="792"/>
      <c r="AC221" s="792"/>
      <c r="AD221" s="792"/>
      <c r="AE221" s="792"/>
      <c r="AF221" s="792"/>
    </row>
    <row r="222" spans="1:32" ht="14.25" customHeight="1">
      <c r="A222" s="33"/>
      <c r="B222" s="293"/>
      <c r="C222" s="424">
        <v>2</v>
      </c>
      <c r="D222" s="425" t="s">
        <v>100</v>
      </c>
      <c r="E222" s="767" t="s">
        <v>115</v>
      </c>
      <c r="F222" s="768"/>
      <c r="G222" s="768"/>
      <c r="H222" s="766" t="s">
        <v>144</v>
      </c>
      <c r="I222" s="426"/>
      <c r="J222" s="427"/>
      <c r="K222" s="428">
        <f t="shared" si="77"/>
        <v>0</v>
      </c>
      <c r="L222" s="429">
        <f t="shared" si="68"/>
        <v>0</v>
      </c>
      <c r="M222" s="426">
        <f t="shared" si="76"/>
        <v>0</v>
      </c>
      <c r="N222" s="430">
        <f t="shared" si="69"/>
        <v>0</v>
      </c>
      <c r="O222" s="430">
        <f t="shared" si="75"/>
        <v>0</v>
      </c>
      <c r="P222" s="431">
        <f t="shared" si="83"/>
        <v>0</v>
      </c>
      <c r="Q222" s="290"/>
      <c r="R222" s="529"/>
      <c r="S222" s="170">
        <f t="shared" si="71"/>
        <v>0</v>
      </c>
      <c r="T222" s="171">
        <f t="shared" si="72"/>
        <v>0</v>
      </c>
      <c r="U222" s="170">
        <f t="shared" si="73"/>
        <v>0</v>
      </c>
      <c r="V222" s="171">
        <f t="shared" si="74"/>
        <v>4983.3799999999992</v>
      </c>
      <c r="X222" s="545" t="str">
        <f t="shared" si="81"/>
        <v/>
      </c>
      <c r="Y222" s="546">
        <f t="shared" si="82"/>
        <v>0</v>
      </c>
      <c r="AA222" s="792"/>
      <c r="AB222" s="792"/>
      <c r="AC222" s="792"/>
      <c r="AD222" s="792"/>
      <c r="AE222" s="792"/>
      <c r="AF222" s="792"/>
    </row>
    <row r="223" spans="1:32" ht="14.25" customHeight="1">
      <c r="A223" s="33"/>
      <c r="B223" s="293"/>
      <c r="C223" s="424"/>
      <c r="D223" s="425" t="s">
        <v>172</v>
      </c>
      <c r="E223" s="768" t="s">
        <v>149</v>
      </c>
      <c r="F223" s="768"/>
      <c r="G223" s="768"/>
      <c r="H223" s="766" t="s">
        <v>107</v>
      </c>
      <c r="I223" s="426">
        <v>38.35</v>
      </c>
      <c r="J223" s="427">
        <f t="shared" si="70"/>
        <v>0</v>
      </c>
      <c r="K223" s="428">
        <f t="shared" si="77"/>
        <v>1E-4</v>
      </c>
      <c r="L223" s="429">
        <f t="shared" si="68"/>
        <v>0</v>
      </c>
      <c r="M223" s="426">
        <f t="shared" si="76"/>
        <v>5.66</v>
      </c>
      <c r="N223" s="430">
        <f t="shared" si="69"/>
        <v>0</v>
      </c>
      <c r="O223" s="430">
        <f t="shared" si="75"/>
        <v>217.06100000000001</v>
      </c>
      <c r="P223" s="431">
        <f t="shared" si="83"/>
        <v>217.06100000000001</v>
      </c>
      <c r="Q223" s="290"/>
      <c r="R223" s="529"/>
      <c r="S223" s="170">
        <f t="shared" si="71"/>
        <v>0</v>
      </c>
      <c r="T223" s="171">
        <f t="shared" si="72"/>
        <v>0</v>
      </c>
      <c r="U223" s="170">
        <f t="shared" si="73"/>
        <v>4983.3799999999992</v>
      </c>
      <c r="V223" s="171">
        <f t="shared" si="74"/>
        <v>0</v>
      </c>
      <c r="X223" s="545">
        <f t="shared" si="81"/>
        <v>0</v>
      </c>
      <c r="Y223" s="546">
        <f t="shared" si="82"/>
        <v>0</v>
      </c>
      <c r="AA223" s="792"/>
      <c r="AB223" s="792"/>
      <c r="AC223" s="792"/>
      <c r="AD223" s="792"/>
      <c r="AE223" s="792"/>
      <c r="AF223" s="792"/>
    </row>
    <row r="224" spans="1:32" ht="14.25" customHeight="1">
      <c r="A224" s="33"/>
      <c r="B224" s="293"/>
      <c r="C224" s="424"/>
      <c r="D224" s="425" t="s">
        <v>173</v>
      </c>
      <c r="E224" s="768" t="s">
        <v>175</v>
      </c>
      <c r="F224" s="768"/>
      <c r="G224" s="768"/>
      <c r="H224" s="766" t="s">
        <v>107</v>
      </c>
      <c r="I224" s="426">
        <v>699.9</v>
      </c>
      <c r="J224" s="427">
        <f t="shared" si="70"/>
        <v>0</v>
      </c>
      <c r="K224" s="428">
        <f t="shared" si="77"/>
        <v>1.6999999999999999E-3</v>
      </c>
      <c r="L224" s="429">
        <f t="shared" si="68"/>
        <v>0</v>
      </c>
      <c r="M224" s="426">
        <f t="shared" si="76"/>
        <v>6.81</v>
      </c>
      <c r="N224" s="430">
        <f t="shared" si="69"/>
        <v>0</v>
      </c>
      <c r="O224" s="430">
        <f t="shared" si="75"/>
        <v>4766.3189999999995</v>
      </c>
      <c r="P224" s="431">
        <f t="shared" si="83"/>
        <v>4766.3189999999995</v>
      </c>
      <c r="Q224" s="290"/>
      <c r="R224" s="529"/>
      <c r="S224" s="170">
        <f t="shared" si="71"/>
        <v>0</v>
      </c>
      <c r="T224" s="171">
        <f t="shared" si="72"/>
        <v>0</v>
      </c>
      <c r="U224" s="170">
        <f t="shared" si="73"/>
        <v>4766.3189999999995</v>
      </c>
      <c r="V224" s="171">
        <f t="shared" si="74"/>
        <v>0</v>
      </c>
      <c r="X224" s="545">
        <f t="shared" si="81"/>
        <v>0</v>
      </c>
      <c r="Y224" s="546">
        <f t="shared" si="82"/>
        <v>0</v>
      </c>
      <c r="AA224" s="792"/>
      <c r="AB224" s="792"/>
      <c r="AC224" s="792"/>
      <c r="AD224" s="792"/>
      <c r="AE224" s="792"/>
      <c r="AF224" s="792"/>
    </row>
    <row r="225" spans="1:32" ht="14.25" customHeight="1">
      <c r="A225" s="33"/>
      <c r="B225" s="293"/>
      <c r="C225" s="424">
        <v>3</v>
      </c>
      <c r="D225" s="425" t="s">
        <v>101</v>
      </c>
      <c r="E225" s="767" t="s">
        <v>116</v>
      </c>
      <c r="F225" s="768"/>
      <c r="G225" s="768"/>
      <c r="H225" s="766" t="s">
        <v>144</v>
      </c>
      <c r="I225" s="426"/>
      <c r="J225" s="427"/>
      <c r="K225" s="428">
        <f t="shared" si="77"/>
        <v>0</v>
      </c>
      <c r="L225" s="429">
        <f t="shared" si="68"/>
        <v>0</v>
      </c>
      <c r="M225" s="426">
        <f t="shared" si="76"/>
        <v>0</v>
      </c>
      <c r="N225" s="430">
        <f t="shared" si="69"/>
        <v>0</v>
      </c>
      <c r="O225" s="430">
        <f t="shared" si="75"/>
        <v>0</v>
      </c>
      <c r="P225" s="431">
        <f t="shared" si="83"/>
        <v>0</v>
      </c>
      <c r="Q225" s="290"/>
      <c r="R225" s="529"/>
      <c r="S225" s="170">
        <f t="shared" si="71"/>
        <v>0</v>
      </c>
      <c r="T225" s="171">
        <f t="shared" si="72"/>
        <v>0</v>
      </c>
      <c r="U225" s="170">
        <f t="shared" si="73"/>
        <v>0</v>
      </c>
      <c r="V225" s="171">
        <f t="shared" si="74"/>
        <v>87803.774900000004</v>
      </c>
      <c r="X225" s="545" t="str">
        <f t="shared" si="81"/>
        <v/>
      </c>
      <c r="Y225" s="546">
        <f t="shared" si="82"/>
        <v>0</v>
      </c>
      <c r="AA225" s="792"/>
      <c r="AB225" s="792"/>
      <c r="AC225" s="792"/>
      <c r="AD225" s="792"/>
      <c r="AE225" s="792"/>
      <c r="AF225" s="792"/>
    </row>
    <row r="226" spans="1:32" ht="14.25" customHeight="1">
      <c r="A226" s="33"/>
      <c r="B226" s="293"/>
      <c r="C226" s="424"/>
      <c r="D226" s="425" t="s">
        <v>176</v>
      </c>
      <c r="E226" s="768" t="s">
        <v>150</v>
      </c>
      <c r="F226" s="768"/>
      <c r="G226" s="768"/>
      <c r="H226" s="766" t="s">
        <v>107</v>
      </c>
      <c r="I226" s="426">
        <v>0</v>
      </c>
      <c r="J226" s="427">
        <f t="shared" si="70"/>
        <v>0</v>
      </c>
      <c r="K226" s="428">
        <f t="shared" si="77"/>
        <v>0</v>
      </c>
      <c r="L226" s="429">
        <f t="shared" si="68"/>
        <v>0</v>
      </c>
      <c r="M226" s="426">
        <f t="shared" si="76"/>
        <v>81.290000000000006</v>
      </c>
      <c r="N226" s="430">
        <f t="shared" si="69"/>
        <v>0</v>
      </c>
      <c r="O226" s="430">
        <f t="shared" si="75"/>
        <v>0</v>
      </c>
      <c r="P226" s="431">
        <f t="shared" si="83"/>
        <v>0</v>
      </c>
      <c r="Q226" s="290"/>
      <c r="R226" s="529"/>
      <c r="S226" s="170">
        <f t="shared" si="71"/>
        <v>0</v>
      </c>
      <c r="T226" s="171">
        <f t="shared" si="72"/>
        <v>0</v>
      </c>
      <c r="U226" s="170">
        <f t="shared" si="73"/>
        <v>87803.774900000004</v>
      </c>
      <c r="V226" s="171">
        <f t="shared" si="74"/>
        <v>0</v>
      </c>
      <c r="X226" s="545">
        <f t="shared" si="81"/>
        <v>0</v>
      </c>
      <c r="Y226" s="546">
        <f t="shared" si="82"/>
        <v>0</v>
      </c>
      <c r="AA226" s="792"/>
      <c r="AB226" s="792"/>
      <c r="AC226" s="792"/>
      <c r="AD226" s="792"/>
      <c r="AE226" s="792"/>
      <c r="AF226" s="792"/>
    </row>
    <row r="227" spans="1:32" ht="14.25" customHeight="1">
      <c r="A227" s="33"/>
      <c r="B227" s="293"/>
      <c r="C227" s="424"/>
      <c r="D227" s="425" t="s">
        <v>177</v>
      </c>
      <c r="E227" s="768" t="s">
        <v>117</v>
      </c>
      <c r="F227" s="768"/>
      <c r="G227" s="768"/>
      <c r="H227" s="766" t="s">
        <v>108</v>
      </c>
      <c r="I227" s="426">
        <v>1841.81</v>
      </c>
      <c r="J227" s="427">
        <f t="shared" si="70"/>
        <v>0</v>
      </c>
      <c r="K227" s="428">
        <f t="shared" si="77"/>
        <v>2.7000000000000001E-3</v>
      </c>
      <c r="L227" s="429">
        <f t="shared" si="68"/>
        <v>0</v>
      </c>
      <c r="M227" s="426">
        <f t="shared" si="76"/>
        <v>4.29</v>
      </c>
      <c r="N227" s="430">
        <f t="shared" si="69"/>
        <v>0</v>
      </c>
      <c r="O227" s="430">
        <f t="shared" si="75"/>
        <v>7901.3648999999996</v>
      </c>
      <c r="P227" s="431">
        <f t="shared" si="83"/>
        <v>7901.3648999999996</v>
      </c>
      <c r="Q227" s="290"/>
      <c r="R227" s="529"/>
      <c r="S227" s="170">
        <f t="shared" si="71"/>
        <v>0</v>
      </c>
      <c r="T227" s="171">
        <f t="shared" si="72"/>
        <v>0</v>
      </c>
      <c r="U227" s="170">
        <f t="shared" si="73"/>
        <v>87803.774900000004</v>
      </c>
      <c r="V227" s="171">
        <f t="shared" si="74"/>
        <v>0</v>
      </c>
      <c r="X227" s="545">
        <f t="shared" si="81"/>
        <v>0</v>
      </c>
      <c r="Y227" s="546">
        <f t="shared" si="82"/>
        <v>0</v>
      </c>
      <c r="AA227" s="792"/>
      <c r="AB227" s="792"/>
      <c r="AC227" s="792"/>
      <c r="AD227" s="792"/>
      <c r="AE227" s="792"/>
      <c r="AF227" s="792"/>
    </row>
    <row r="228" spans="1:32" ht="14.25" customHeight="1">
      <c r="A228" s="33"/>
      <c r="B228" s="293"/>
      <c r="C228" s="424"/>
      <c r="D228" s="425" t="s">
        <v>178</v>
      </c>
      <c r="E228" s="768" t="s">
        <v>118</v>
      </c>
      <c r="F228" s="768"/>
      <c r="G228" s="768"/>
      <c r="H228" s="766" t="s">
        <v>107</v>
      </c>
      <c r="I228" s="426">
        <v>368.36</v>
      </c>
      <c r="J228" s="427">
        <f t="shared" si="70"/>
        <v>0</v>
      </c>
      <c r="K228" s="428">
        <f t="shared" si="77"/>
        <v>1.52E-2</v>
      </c>
      <c r="L228" s="429">
        <f t="shared" si="68"/>
        <v>0</v>
      </c>
      <c r="M228" s="426">
        <f t="shared" si="76"/>
        <v>118.65</v>
      </c>
      <c r="N228" s="430">
        <f t="shared" si="69"/>
        <v>0</v>
      </c>
      <c r="O228" s="430">
        <f t="shared" si="75"/>
        <v>43705.914000000004</v>
      </c>
      <c r="P228" s="431">
        <f t="shared" si="83"/>
        <v>43705.914000000004</v>
      </c>
      <c r="Q228" s="290"/>
      <c r="R228" s="529"/>
      <c r="S228" s="170">
        <f t="shared" si="71"/>
        <v>0</v>
      </c>
      <c r="T228" s="171">
        <f t="shared" si="72"/>
        <v>0</v>
      </c>
      <c r="U228" s="170">
        <f t="shared" si="73"/>
        <v>79902.41</v>
      </c>
      <c r="V228" s="171">
        <f t="shared" si="74"/>
        <v>0</v>
      </c>
      <c r="X228" s="545">
        <f t="shared" si="81"/>
        <v>0</v>
      </c>
      <c r="Y228" s="546">
        <f t="shared" si="82"/>
        <v>0</v>
      </c>
      <c r="AA228" s="792"/>
      <c r="AB228" s="792"/>
      <c r="AC228" s="792"/>
      <c r="AD228" s="792"/>
      <c r="AE228" s="792"/>
      <c r="AF228" s="792"/>
    </row>
    <row r="229" spans="1:32" ht="14.25" customHeight="1">
      <c r="A229" s="33"/>
      <c r="B229" s="293"/>
      <c r="C229" s="424"/>
      <c r="D229" s="425" t="s">
        <v>179</v>
      </c>
      <c r="E229" s="768" t="s">
        <v>119</v>
      </c>
      <c r="F229" s="768"/>
      <c r="G229" s="768"/>
      <c r="H229" s="766" t="s">
        <v>107</v>
      </c>
      <c r="I229" s="426">
        <v>235.9</v>
      </c>
      <c r="J229" s="427">
        <f t="shared" si="70"/>
        <v>0</v>
      </c>
      <c r="K229" s="428">
        <f t="shared" si="77"/>
        <v>1.26E-2</v>
      </c>
      <c r="L229" s="429">
        <f t="shared" si="68"/>
        <v>0</v>
      </c>
      <c r="M229" s="426">
        <f t="shared" si="76"/>
        <v>153.44</v>
      </c>
      <c r="N229" s="430">
        <f t="shared" si="69"/>
        <v>0</v>
      </c>
      <c r="O229" s="430">
        <f t="shared" si="75"/>
        <v>36196.495999999999</v>
      </c>
      <c r="P229" s="431">
        <f t="shared" si="83"/>
        <v>36196.495999999999</v>
      </c>
      <c r="Q229" s="290"/>
      <c r="R229" s="529"/>
      <c r="S229" s="170">
        <f t="shared" si="71"/>
        <v>0</v>
      </c>
      <c r="T229" s="171">
        <f t="shared" si="72"/>
        <v>0</v>
      </c>
      <c r="U229" s="170">
        <f t="shared" si="73"/>
        <v>36196.495999999999</v>
      </c>
      <c r="V229" s="171">
        <f t="shared" si="74"/>
        <v>0</v>
      </c>
      <c r="X229" s="545">
        <f t="shared" si="81"/>
        <v>0</v>
      </c>
      <c r="Y229" s="546">
        <f t="shared" si="82"/>
        <v>0</v>
      </c>
      <c r="AA229" s="792"/>
      <c r="AB229" s="792"/>
      <c r="AC229" s="792"/>
      <c r="AD229" s="792"/>
      <c r="AE229" s="792"/>
      <c r="AF229" s="792"/>
    </row>
    <row r="230" spans="1:32" ht="14.25" customHeight="1">
      <c r="A230" s="33"/>
      <c r="B230" s="293"/>
      <c r="C230" s="424">
        <v>4</v>
      </c>
      <c r="D230" s="425" t="s">
        <v>102</v>
      </c>
      <c r="E230" s="767" t="s">
        <v>26</v>
      </c>
      <c r="F230" s="768"/>
      <c r="G230" s="768"/>
      <c r="H230" s="766" t="s">
        <v>144</v>
      </c>
      <c r="I230" s="426"/>
      <c r="J230" s="427"/>
      <c r="K230" s="428">
        <f t="shared" si="77"/>
        <v>0</v>
      </c>
      <c r="L230" s="429">
        <f t="shared" si="68"/>
        <v>0</v>
      </c>
      <c r="M230" s="426">
        <f t="shared" si="76"/>
        <v>0</v>
      </c>
      <c r="N230" s="430">
        <f t="shared" si="69"/>
        <v>0</v>
      </c>
      <c r="O230" s="430">
        <f t="shared" si="75"/>
        <v>0</v>
      </c>
      <c r="P230" s="431">
        <f t="shared" si="83"/>
        <v>0</v>
      </c>
      <c r="Q230" s="290"/>
      <c r="R230" s="529"/>
      <c r="S230" s="170">
        <f t="shared" si="71"/>
        <v>0</v>
      </c>
      <c r="T230" s="171">
        <f t="shared" si="72"/>
        <v>0</v>
      </c>
      <c r="U230" s="170">
        <f t="shared" si="73"/>
        <v>0</v>
      </c>
      <c r="V230" s="171">
        <f t="shared" si="74"/>
        <v>111338.88120000002</v>
      </c>
      <c r="X230" s="545" t="str">
        <f t="shared" si="81"/>
        <v/>
      </c>
      <c r="Y230" s="546">
        <f t="shared" si="82"/>
        <v>0</v>
      </c>
      <c r="AA230" s="792"/>
      <c r="AB230" s="792"/>
      <c r="AC230" s="792"/>
      <c r="AD230" s="792"/>
      <c r="AE230" s="792"/>
      <c r="AF230" s="792"/>
    </row>
    <row r="231" spans="1:32" ht="14.25" customHeight="1">
      <c r="A231" s="33"/>
      <c r="B231" s="293"/>
      <c r="C231" s="424"/>
      <c r="D231" s="425" t="s">
        <v>181</v>
      </c>
      <c r="E231" s="768" t="s">
        <v>151</v>
      </c>
      <c r="F231" s="768"/>
      <c r="G231" s="768"/>
      <c r="H231" s="766" t="s">
        <v>108</v>
      </c>
      <c r="I231" s="426">
        <v>1572.69</v>
      </c>
      <c r="J231" s="427">
        <f t="shared" si="70"/>
        <v>0</v>
      </c>
      <c r="K231" s="428">
        <f t="shared" si="77"/>
        <v>2.9999999999999997E-4</v>
      </c>
      <c r="L231" s="429">
        <f t="shared" si="68"/>
        <v>0</v>
      </c>
      <c r="M231" s="426">
        <f t="shared" si="76"/>
        <v>0.49</v>
      </c>
      <c r="N231" s="430">
        <f t="shared" si="69"/>
        <v>0</v>
      </c>
      <c r="O231" s="430">
        <f t="shared" si="75"/>
        <v>770.61810000000003</v>
      </c>
      <c r="P231" s="431">
        <f t="shared" si="83"/>
        <v>770.61810000000003</v>
      </c>
      <c r="Q231" s="290"/>
      <c r="R231" s="529"/>
      <c r="S231" s="170">
        <f t="shared" si="71"/>
        <v>0</v>
      </c>
      <c r="T231" s="171">
        <f t="shared" si="72"/>
        <v>0</v>
      </c>
      <c r="U231" s="170">
        <f t="shared" si="73"/>
        <v>111338.88120000002</v>
      </c>
      <c r="V231" s="171">
        <f t="shared" si="74"/>
        <v>0</v>
      </c>
      <c r="X231" s="545">
        <f t="shared" si="81"/>
        <v>0</v>
      </c>
      <c r="Y231" s="546">
        <f t="shared" si="82"/>
        <v>0</v>
      </c>
      <c r="AA231" s="792"/>
      <c r="AB231" s="792"/>
      <c r="AC231" s="792"/>
      <c r="AD231" s="792"/>
      <c r="AE231" s="792"/>
      <c r="AF231" s="792"/>
    </row>
    <row r="232" spans="1:32" ht="14.25" customHeight="1">
      <c r="A232" s="33"/>
      <c r="B232" s="293"/>
      <c r="C232" s="424"/>
      <c r="D232" s="425" t="s">
        <v>182</v>
      </c>
      <c r="E232" s="768" t="s">
        <v>152</v>
      </c>
      <c r="F232" s="768"/>
      <c r="G232" s="768"/>
      <c r="H232" s="766" t="s">
        <v>92</v>
      </c>
      <c r="I232" s="426">
        <v>1.73</v>
      </c>
      <c r="J232" s="427">
        <f t="shared" si="70"/>
        <v>0</v>
      </c>
      <c r="K232" s="428">
        <f t="shared" si="77"/>
        <v>2.3999999999999998E-3</v>
      </c>
      <c r="L232" s="429">
        <f t="shared" si="68"/>
        <v>0</v>
      </c>
      <c r="M232" s="426">
        <f t="shared" si="76"/>
        <v>3935.13</v>
      </c>
      <c r="N232" s="430">
        <f t="shared" si="69"/>
        <v>0</v>
      </c>
      <c r="O232" s="430">
        <f t="shared" si="75"/>
        <v>6807.7749000000003</v>
      </c>
      <c r="P232" s="431">
        <f t="shared" si="83"/>
        <v>6807.7749000000003</v>
      </c>
      <c r="Q232" s="290"/>
      <c r="R232" s="529"/>
      <c r="S232" s="170">
        <f t="shared" si="71"/>
        <v>0</v>
      </c>
      <c r="T232" s="171">
        <f t="shared" si="72"/>
        <v>0</v>
      </c>
      <c r="U232" s="170">
        <f t="shared" si="73"/>
        <v>110568.26310000001</v>
      </c>
      <c r="V232" s="171">
        <f t="shared" si="74"/>
        <v>0</v>
      </c>
      <c r="X232" s="545">
        <f t="shared" si="81"/>
        <v>0</v>
      </c>
      <c r="Y232" s="546">
        <f t="shared" si="82"/>
        <v>0</v>
      </c>
      <c r="AA232" s="792"/>
      <c r="AB232" s="792"/>
      <c r="AC232" s="792"/>
      <c r="AD232" s="792"/>
      <c r="AE232" s="792"/>
      <c r="AF232" s="792"/>
    </row>
    <row r="233" spans="1:32" ht="14.25" customHeight="1">
      <c r="A233" s="33"/>
      <c r="B233" s="293"/>
      <c r="C233" s="424"/>
      <c r="D233" s="425" t="s">
        <v>183</v>
      </c>
      <c r="E233" s="768" t="s">
        <v>153</v>
      </c>
      <c r="F233" s="768"/>
      <c r="G233" s="768"/>
      <c r="H233" s="766" t="s">
        <v>108</v>
      </c>
      <c r="I233" s="426">
        <v>1572.69</v>
      </c>
      <c r="J233" s="427">
        <f t="shared" si="70"/>
        <v>0</v>
      </c>
      <c r="K233" s="428">
        <f t="shared" si="77"/>
        <v>2.0000000000000001E-4</v>
      </c>
      <c r="L233" s="429">
        <f t="shared" si="68"/>
        <v>0</v>
      </c>
      <c r="M233" s="426">
        <f t="shared" si="76"/>
        <v>0.34</v>
      </c>
      <c r="N233" s="430">
        <f t="shared" si="69"/>
        <v>0</v>
      </c>
      <c r="O233" s="430">
        <f t="shared" si="75"/>
        <v>534.71460000000002</v>
      </c>
      <c r="P233" s="431">
        <f t="shared" si="83"/>
        <v>534.71460000000002</v>
      </c>
      <c r="Q233" s="290"/>
      <c r="R233" s="529"/>
      <c r="S233" s="170">
        <f t="shared" si="71"/>
        <v>0</v>
      </c>
      <c r="T233" s="171">
        <f t="shared" si="72"/>
        <v>0</v>
      </c>
      <c r="U233" s="170">
        <f t="shared" si="73"/>
        <v>103760.48820000001</v>
      </c>
      <c r="V233" s="171">
        <f t="shared" si="74"/>
        <v>0</v>
      </c>
      <c r="X233" s="545">
        <f t="shared" si="81"/>
        <v>0</v>
      </c>
      <c r="Y233" s="546">
        <f t="shared" si="82"/>
        <v>0</v>
      </c>
      <c r="AA233" s="792"/>
      <c r="AB233" s="792"/>
      <c r="AC233" s="792"/>
      <c r="AD233" s="792"/>
      <c r="AE233" s="792"/>
      <c r="AF233" s="792"/>
    </row>
    <row r="234" spans="1:32" ht="14.25" customHeight="1">
      <c r="A234" s="33"/>
      <c r="B234" s="293"/>
      <c r="C234" s="424"/>
      <c r="D234" s="425" t="s">
        <v>184</v>
      </c>
      <c r="E234" s="768" t="s">
        <v>154</v>
      </c>
      <c r="F234" s="768"/>
      <c r="G234" s="768"/>
      <c r="H234" s="766" t="s">
        <v>92</v>
      </c>
      <c r="I234" s="426">
        <v>0.79</v>
      </c>
      <c r="J234" s="427">
        <f t="shared" si="70"/>
        <v>0</v>
      </c>
      <c r="K234" s="428">
        <f t="shared" si="77"/>
        <v>1E-3</v>
      </c>
      <c r="L234" s="429">
        <f t="shared" si="68"/>
        <v>0</v>
      </c>
      <c r="M234" s="426">
        <f t="shared" si="76"/>
        <v>3724.64</v>
      </c>
      <c r="N234" s="430">
        <f t="shared" si="69"/>
        <v>0</v>
      </c>
      <c r="O234" s="430">
        <f t="shared" si="75"/>
        <v>2942.4656</v>
      </c>
      <c r="P234" s="431">
        <f t="shared" si="83"/>
        <v>2942.4656</v>
      </c>
      <c r="Q234" s="290"/>
      <c r="R234" s="529"/>
      <c r="S234" s="170">
        <f t="shared" si="71"/>
        <v>0</v>
      </c>
      <c r="T234" s="171">
        <f t="shared" si="72"/>
        <v>0</v>
      </c>
      <c r="U234" s="170">
        <f t="shared" si="73"/>
        <v>103225.7736</v>
      </c>
      <c r="V234" s="171">
        <f t="shared" si="74"/>
        <v>0</v>
      </c>
      <c r="X234" s="545">
        <f t="shared" si="81"/>
        <v>0</v>
      </c>
      <c r="Y234" s="546">
        <f t="shared" si="82"/>
        <v>0</v>
      </c>
      <c r="AA234" s="792"/>
      <c r="AB234" s="792"/>
      <c r="AC234" s="792"/>
      <c r="AD234" s="792"/>
      <c r="AE234" s="792"/>
      <c r="AF234" s="792"/>
    </row>
    <row r="235" spans="1:32" ht="14.25" customHeight="1">
      <c r="A235" s="33"/>
      <c r="B235" s="293"/>
      <c r="C235" s="424"/>
      <c r="D235" s="425" t="s">
        <v>185</v>
      </c>
      <c r="E235" s="768" t="s">
        <v>180</v>
      </c>
      <c r="F235" s="768"/>
      <c r="G235" s="768"/>
      <c r="H235" s="766" t="s">
        <v>92</v>
      </c>
      <c r="I235" s="426">
        <v>188.72</v>
      </c>
      <c r="J235" s="427">
        <f t="shared" si="70"/>
        <v>0</v>
      </c>
      <c r="K235" s="428">
        <f t="shared" si="77"/>
        <v>1.49E-2</v>
      </c>
      <c r="L235" s="429">
        <f t="shared" si="68"/>
        <v>0</v>
      </c>
      <c r="M235" s="426">
        <f t="shared" si="76"/>
        <v>226.4</v>
      </c>
      <c r="N235" s="430">
        <f t="shared" si="69"/>
        <v>0</v>
      </c>
      <c r="O235" s="430">
        <f t="shared" si="75"/>
        <v>42726.207999999999</v>
      </c>
      <c r="P235" s="431">
        <f t="shared" si="83"/>
        <v>42726.207999999999</v>
      </c>
      <c r="Q235" s="290"/>
      <c r="R235" s="529"/>
      <c r="S235" s="170">
        <f t="shared" si="71"/>
        <v>0</v>
      </c>
      <c r="T235" s="171">
        <f t="shared" si="72"/>
        <v>0</v>
      </c>
      <c r="U235" s="170">
        <f t="shared" si="73"/>
        <v>100283.308</v>
      </c>
      <c r="V235" s="171">
        <f t="shared" si="74"/>
        <v>0</v>
      </c>
      <c r="X235" s="545">
        <f t="shared" si="81"/>
        <v>0</v>
      </c>
      <c r="Y235" s="546">
        <f t="shared" si="82"/>
        <v>0</v>
      </c>
      <c r="AA235" s="792"/>
      <c r="AB235" s="792"/>
      <c r="AC235" s="792"/>
      <c r="AD235" s="792"/>
      <c r="AE235" s="792"/>
      <c r="AF235" s="792"/>
    </row>
    <row r="236" spans="1:32" ht="14.25" customHeight="1">
      <c r="A236" s="33"/>
      <c r="B236" s="293"/>
      <c r="C236" s="424"/>
      <c r="D236" s="425" t="s">
        <v>186</v>
      </c>
      <c r="E236" s="768" t="s">
        <v>155</v>
      </c>
      <c r="F236" s="768"/>
      <c r="G236" s="768"/>
      <c r="H236" s="766" t="s">
        <v>92</v>
      </c>
      <c r="I236" s="426">
        <v>10.38</v>
      </c>
      <c r="J236" s="427">
        <f t="shared" si="70"/>
        <v>0</v>
      </c>
      <c r="K236" s="428">
        <f t="shared" si="77"/>
        <v>0.02</v>
      </c>
      <c r="L236" s="429">
        <f t="shared" si="68"/>
        <v>0</v>
      </c>
      <c r="M236" s="426">
        <f t="shared" si="76"/>
        <v>5545</v>
      </c>
      <c r="N236" s="430">
        <f t="shared" si="69"/>
        <v>0</v>
      </c>
      <c r="O236" s="430">
        <f t="shared" si="75"/>
        <v>57557.100000000006</v>
      </c>
      <c r="P236" s="431">
        <f t="shared" si="83"/>
        <v>57557.100000000006</v>
      </c>
      <c r="Q236" s="290"/>
      <c r="R236" s="529"/>
      <c r="S236" s="170">
        <f t="shared" si="71"/>
        <v>0</v>
      </c>
      <c r="T236" s="171">
        <f t="shared" si="72"/>
        <v>0</v>
      </c>
      <c r="U236" s="170">
        <f t="shared" si="73"/>
        <v>57557.100000000006</v>
      </c>
      <c r="V236" s="171">
        <f t="shared" si="74"/>
        <v>0</v>
      </c>
      <c r="X236" s="545">
        <f t="shared" si="81"/>
        <v>0</v>
      </c>
      <c r="Y236" s="546">
        <f t="shared" si="82"/>
        <v>0</v>
      </c>
      <c r="AA236" s="792"/>
      <c r="AB236" s="792"/>
      <c r="AC236" s="792"/>
      <c r="AD236" s="792"/>
      <c r="AE236" s="792"/>
      <c r="AF236" s="792"/>
    </row>
    <row r="237" spans="1:32" ht="14.25" customHeight="1">
      <c r="A237" s="33"/>
      <c r="B237" s="293"/>
      <c r="C237" s="424">
        <v>5</v>
      </c>
      <c r="D237" s="425" t="s">
        <v>103</v>
      </c>
      <c r="E237" s="768" t="s">
        <v>120</v>
      </c>
      <c r="F237" s="768"/>
      <c r="G237" s="768"/>
      <c r="H237" s="766" t="s">
        <v>144</v>
      </c>
      <c r="I237" s="426"/>
      <c r="J237" s="427"/>
      <c r="K237" s="428">
        <f t="shared" si="77"/>
        <v>0</v>
      </c>
      <c r="L237" s="429">
        <f t="shared" si="68"/>
        <v>0</v>
      </c>
      <c r="M237" s="426">
        <f t="shared" si="76"/>
        <v>0</v>
      </c>
      <c r="N237" s="430">
        <f t="shared" si="69"/>
        <v>0</v>
      </c>
      <c r="O237" s="430">
        <f t="shared" si="75"/>
        <v>0</v>
      </c>
      <c r="P237" s="431">
        <f t="shared" si="83"/>
        <v>0</v>
      </c>
      <c r="Q237" s="290"/>
      <c r="R237" s="529"/>
      <c r="S237" s="170">
        <f t="shared" si="71"/>
        <v>0</v>
      </c>
      <c r="T237" s="171">
        <f t="shared" si="72"/>
        <v>0</v>
      </c>
      <c r="U237" s="170">
        <f t="shared" si="73"/>
        <v>0</v>
      </c>
      <c r="V237" s="171">
        <f t="shared" si="74"/>
        <v>24119.88</v>
      </c>
      <c r="X237" s="545" t="str">
        <f t="shared" si="81"/>
        <v/>
      </c>
      <c r="Y237" s="546">
        <f t="shared" si="82"/>
        <v>0</v>
      </c>
      <c r="AA237" s="792"/>
      <c r="AB237" s="792"/>
      <c r="AC237" s="792"/>
      <c r="AD237" s="792"/>
      <c r="AE237" s="792"/>
      <c r="AF237" s="792"/>
    </row>
    <row r="238" spans="1:32" ht="14.25" customHeight="1">
      <c r="A238" s="33"/>
      <c r="B238" s="293"/>
      <c r="C238" s="424"/>
      <c r="D238" s="425" t="s">
        <v>147</v>
      </c>
      <c r="E238" s="767" t="s">
        <v>121</v>
      </c>
      <c r="F238" s="768"/>
      <c r="G238" s="768"/>
      <c r="H238" s="766" t="s">
        <v>10</v>
      </c>
      <c r="I238" s="426">
        <v>428</v>
      </c>
      <c r="J238" s="427">
        <f t="shared" si="70"/>
        <v>0</v>
      </c>
      <c r="K238" s="428">
        <f t="shared" si="77"/>
        <v>7.1000000000000004E-3</v>
      </c>
      <c r="L238" s="429">
        <f t="shared" si="68"/>
        <v>0</v>
      </c>
      <c r="M238" s="426">
        <f t="shared" si="76"/>
        <v>47.43</v>
      </c>
      <c r="N238" s="430">
        <f t="shared" si="69"/>
        <v>0</v>
      </c>
      <c r="O238" s="430">
        <f t="shared" si="75"/>
        <v>20300.04</v>
      </c>
      <c r="P238" s="431">
        <f t="shared" si="83"/>
        <v>20300.04</v>
      </c>
      <c r="Q238" s="290"/>
      <c r="R238" s="529"/>
      <c r="S238" s="170">
        <f t="shared" si="71"/>
        <v>0</v>
      </c>
      <c r="T238" s="171">
        <f t="shared" si="72"/>
        <v>0</v>
      </c>
      <c r="U238" s="170">
        <f t="shared" si="73"/>
        <v>24119.88</v>
      </c>
      <c r="V238" s="171">
        <f t="shared" si="74"/>
        <v>0</v>
      </c>
      <c r="X238" s="545">
        <f t="shared" si="81"/>
        <v>0</v>
      </c>
      <c r="Y238" s="546">
        <f t="shared" si="82"/>
        <v>0</v>
      </c>
      <c r="AA238" s="792"/>
      <c r="AB238" s="792"/>
      <c r="AC238" s="792"/>
      <c r="AD238" s="792"/>
      <c r="AE238" s="792"/>
      <c r="AF238" s="792"/>
    </row>
    <row r="239" spans="1:32" ht="14.25" customHeight="1">
      <c r="A239" s="33"/>
      <c r="B239" s="293"/>
      <c r="C239" s="424"/>
      <c r="D239" s="425" t="s">
        <v>187</v>
      </c>
      <c r="E239" s="768" t="s">
        <v>122</v>
      </c>
      <c r="F239" s="768"/>
      <c r="G239" s="768"/>
      <c r="H239" s="766" t="s">
        <v>10</v>
      </c>
      <c r="I239" s="426">
        <v>96</v>
      </c>
      <c r="J239" s="427">
        <f t="shared" si="70"/>
        <v>0</v>
      </c>
      <c r="K239" s="428">
        <f t="shared" si="77"/>
        <v>1.2999999999999999E-3</v>
      </c>
      <c r="L239" s="429">
        <f t="shared" si="68"/>
        <v>0</v>
      </c>
      <c r="M239" s="426">
        <f t="shared" si="76"/>
        <v>39.79</v>
      </c>
      <c r="N239" s="430">
        <f t="shared" si="69"/>
        <v>0</v>
      </c>
      <c r="O239" s="430">
        <f t="shared" si="75"/>
        <v>3819.84</v>
      </c>
      <c r="P239" s="431">
        <f t="shared" si="83"/>
        <v>3819.84</v>
      </c>
      <c r="Q239" s="290"/>
      <c r="R239" s="529"/>
      <c r="S239" s="170">
        <f t="shared" si="71"/>
        <v>0</v>
      </c>
      <c r="T239" s="171">
        <f t="shared" si="72"/>
        <v>0</v>
      </c>
      <c r="U239" s="170">
        <f t="shared" si="73"/>
        <v>3819.84</v>
      </c>
      <c r="V239" s="171">
        <f t="shared" si="74"/>
        <v>0</v>
      </c>
      <c r="X239" s="545">
        <f t="shared" si="81"/>
        <v>0</v>
      </c>
      <c r="Y239" s="546">
        <f t="shared" si="82"/>
        <v>0</v>
      </c>
      <c r="AA239" s="792"/>
      <c r="AB239" s="792"/>
      <c r="AC239" s="792"/>
      <c r="AD239" s="792"/>
      <c r="AE239" s="792"/>
      <c r="AF239" s="792"/>
    </row>
    <row r="240" spans="1:32" ht="14.25" customHeight="1">
      <c r="A240" s="33"/>
      <c r="B240" s="293"/>
      <c r="C240" s="424">
        <v>6</v>
      </c>
      <c r="D240" s="425" t="s">
        <v>113</v>
      </c>
      <c r="E240" s="767" t="s">
        <v>156</v>
      </c>
      <c r="F240" s="768"/>
      <c r="G240" s="768"/>
      <c r="H240" s="766" t="s">
        <v>144</v>
      </c>
      <c r="I240" s="426"/>
      <c r="J240" s="427"/>
      <c r="K240" s="428">
        <f t="shared" si="77"/>
        <v>0</v>
      </c>
      <c r="L240" s="429">
        <f t="shared" si="68"/>
        <v>0</v>
      </c>
      <c r="M240" s="426">
        <f t="shared" si="76"/>
        <v>0</v>
      </c>
      <c r="N240" s="430">
        <f t="shared" si="69"/>
        <v>0</v>
      </c>
      <c r="O240" s="430">
        <f t="shared" si="75"/>
        <v>0</v>
      </c>
      <c r="P240" s="431">
        <f t="shared" si="83"/>
        <v>0</v>
      </c>
      <c r="Q240" s="290"/>
      <c r="R240" s="529"/>
      <c r="S240" s="170">
        <f t="shared" si="71"/>
        <v>0</v>
      </c>
      <c r="T240" s="171">
        <f t="shared" si="72"/>
        <v>0</v>
      </c>
      <c r="U240" s="170">
        <f t="shared" si="73"/>
        <v>0</v>
      </c>
      <c r="V240" s="171">
        <f t="shared" si="74"/>
        <v>89277.891700000007</v>
      </c>
      <c r="X240" s="545" t="str">
        <f t="shared" si="81"/>
        <v/>
      </c>
      <c r="Y240" s="546">
        <f t="shared" si="82"/>
        <v>0</v>
      </c>
      <c r="AA240" s="792"/>
      <c r="AB240" s="792"/>
      <c r="AC240" s="792"/>
      <c r="AD240" s="792"/>
      <c r="AE240" s="792"/>
      <c r="AF240" s="792"/>
    </row>
    <row r="241" spans="1:32" ht="14.25" customHeight="1">
      <c r="A241" s="33"/>
      <c r="B241" s="293"/>
      <c r="C241" s="424"/>
      <c r="D241" s="425" t="s">
        <v>188</v>
      </c>
      <c r="E241" s="768" t="s">
        <v>189</v>
      </c>
      <c r="F241" s="768"/>
      <c r="G241" s="768"/>
      <c r="H241" s="766" t="s">
        <v>108</v>
      </c>
      <c r="I241" s="426">
        <v>761.41</v>
      </c>
      <c r="J241" s="427">
        <f t="shared" si="70"/>
        <v>0</v>
      </c>
      <c r="K241" s="428">
        <f t="shared" si="77"/>
        <v>5.9999999999999995E-4</v>
      </c>
      <c r="L241" s="429">
        <f t="shared" si="68"/>
        <v>0</v>
      </c>
      <c r="M241" s="426">
        <f t="shared" si="76"/>
        <v>2.4</v>
      </c>
      <c r="N241" s="430">
        <f t="shared" si="69"/>
        <v>0</v>
      </c>
      <c r="O241" s="430">
        <f t="shared" si="75"/>
        <v>1827.3839999999998</v>
      </c>
      <c r="P241" s="431">
        <f t="shared" si="83"/>
        <v>1827.3839999999998</v>
      </c>
      <c r="Q241" s="290"/>
      <c r="R241" s="529"/>
      <c r="S241" s="170">
        <f t="shared" si="71"/>
        <v>0</v>
      </c>
      <c r="T241" s="171">
        <f t="shared" si="72"/>
        <v>0</v>
      </c>
      <c r="U241" s="170">
        <f t="shared" si="73"/>
        <v>89277.891700000007</v>
      </c>
      <c r="V241" s="171">
        <f t="shared" si="74"/>
        <v>0</v>
      </c>
      <c r="X241" s="545">
        <f t="shared" si="81"/>
        <v>0</v>
      </c>
      <c r="Y241" s="546">
        <f t="shared" si="82"/>
        <v>0</v>
      </c>
      <c r="AA241" s="792"/>
      <c r="AB241" s="792"/>
      <c r="AC241" s="792"/>
      <c r="AD241" s="792"/>
      <c r="AE241" s="792"/>
      <c r="AF241" s="792"/>
    </row>
    <row r="242" spans="1:32" ht="14.25" customHeight="1">
      <c r="A242" s="33"/>
      <c r="B242" s="293"/>
      <c r="C242" s="424"/>
      <c r="D242" s="425" t="s">
        <v>190</v>
      </c>
      <c r="E242" s="768" t="s">
        <v>191</v>
      </c>
      <c r="F242" s="768"/>
      <c r="G242" s="768"/>
      <c r="H242" s="766" t="s">
        <v>107</v>
      </c>
      <c r="I242" s="426">
        <v>76.14</v>
      </c>
      <c r="J242" s="427">
        <f t="shared" si="70"/>
        <v>0</v>
      </c>
      <c r="K242" s="428">
        <f t="shared" si="77"/>
        <v>4.1000000000000003E-3</v>
      </c>
      <c r="L242" s="429">
        <f t="shared" si="68"/>
        <v>0</v>
      </c>
      <c r="M242" s="426">
        <f t="shared" si="76"/>
        <v>153.44</v>
      </c>
      <c r="N242" s="430">
        <f t="shared" si="69"/>
        <v>0</v>
      </c>
      <c r="O242" s="430">
        <f t="shared" si="75"/>
        <v>11682.9216</v>
      </c>
      <c r="P242" s="431">
        <f t="shared" si="83"/>
        <v>11682.9216</v>
      </c>
      <c r="Q242" s="290"/>
      <c r="R242" s="529"/>
      <c r="S242" s="170">
        <f t="shared" si="71"/>
        <v>0</v>
      </c>
      <c r="T242" s="171">
        <f t="shared" si="72"/>
        <v>0</v>
      </c>
      <c r="U242" s="170">
        <f t="shared" si="73"/>
        <v>87450.507700000002</v>
      </c>
      <c r="V242" s="171">
        <f t="shared" si="74"/>
        <v>0</v>
      </c>
      <c r="X242" s="545">
        <f t="shared" si="81"/>
        <v>0</v>
      </c>
      <c r="Y242" s="546">
        <f t="shared" si="82"/>
        <v>0</v>
      </c>
      <c r="AA242" s="792"/>
      <c r="AB242" s="792"/>
      <c r="AC242" s="792"/>
      <c r="AD242" s="792"/>
      <c r="AE242" s="792"/>
      <c r="AF242" s="792"/>
    </row>
    <row r="243" spans="1:32" ht="14.25" customHeight="1">
      <c r="A243" s="33"/>
      <c r="B243" s="293"/>
      <c r="C243" s="424"/>
      <c r="D243" s="425" t="s">
        <v>192</v>
      </c>
      <c r="E243" s="768" t="s">
        <v>194</v>
      </c>
      <c r="F243" s="768"/>
      <c r="G243" s="768"/>
      <c r="H243" s="766" t="s">
        <v>108</v>
      </c>
      <c r="I243" s="426">
        <v>200.25</v>
      </c>
      <c r="J243" s="427">
        <f t="shared" si="70"/>
        <v>0</v>
      </c>
      <c r="K243" s="428">
        <f t="shared" si="77"/>
        <v>1.09E-2</v>
      </c>
      <c r="L243" s="429">
        <f t="shared" si="68"/>
        <v>0</v>
      </c>
      <c r="M243" s="426">
        <f t="shared" si="76"/>
        <v>155.88</v>
      </c>
      <c r="N243" s="430">
        <f t="shared" si="69"/>
        <v>0</v>
      </c>
      <c r="O243" s="430">
        <f t="shared" si="75"/>
        <v>31214.969999999998</v>
      </c>
      <c r="P243" s="431">
        <f t="shared" si="83"/>
        <v>31214.969999999998</v>
      </c>
      <c r="Q243" s="290"/>
      <c r="R243" s="529"/>
      <c r="S243" s="170">
        <f t="shared" si="71"/>
        <v>0</v>
      </c>
      <c r="T243" s="171">
        <f t="shared" si="72"/>
        <v>0</v>
      </c>
      <c r="U243" s="170">
        <f t="shared" si="73"/>
        <v>75767.5861</v>
      </c>
      <c r="V243" s="171">
        <f t="shared" si="74"/>
        <v>0</v>
      </c>
      <c r="X243" s="545">
        <f t="shared" si="81"/>
        <v>0</v>
      </c>
      <c r="Y243" s="546">
        <f t="shared" si="82"/>
        <v>0</v>
      </c>
      <c r="AA243" s="792"/>
      <c r="AB243" s="792"/>
      <c r="AC243" s="792"/>
      <c r="AD243" s="792"/>
      <c r="AE243" s="792"/>
      <c r="AF243" s="792"/>
    </row>
    <row r="244" spans="1:32" ht="14.25" customHeight="1">
      <c r="A244" s="33"/>
      <c r="B244" s="293"/>
      <c r="C244" s="424"/>
      <c r="D244" s="425" t="s">
        <v>193</v>
      </c>
      <c r="E244" s="768" t="s">
        <v>197</v>
      </c>
      <c r="F244" s="768"/>
      <c r="G244" s="768"/>
      <c r="H244" s="766" t="s">
        <v>108</v>
      </c>
      <c r="I244" s="426">
        <v>317</v>
      </c>
      <c r="J244" s="427">
        <f t="shared" si="70"/>
        <v>0</v>
      </c>
      <c r="K244" s="428">
        <f t="shared" si="77"/>
        <v>4.4999999999999997E-3</v>
      </c>
      <c r="L244" s="429">
        <f t="shared" si="68"/>
        <v>0</v>
      </c>
      <c r="M244" s="426">
        <f t="shared" si="76"/>
        <v>40.64</v>
      </c>
      <c r="N244" s="430">
        <f t="shared" si="69"/>
        <v>0</v>
      </c>
      <c r="O244" s="430">
        <f t="shared" si="75"/>
        <v>12882.880000000001</v>
      </c>
      <c r="P244" s="431">
        <f t="shared" si="83"/>
        <v>12882.880000000001</v>
      </c>
      <c r="Q244" s="290"/>
      <c r="R244" s="529"/>
      <c r="S244" s="170">
        <f t="shared" si="71"/>
        <v>0</v>
      </c>
      <c r="T244" s="171">
        <f t="shared" si="72"/>
        <v>0</v>
      </c>
      <c r="U244" s="170">
        <f t="shared" si="73"/>
        <v>44552.616099999999</v>
      </c>
      <c r="V244" s="171">
        <f t="shared" si="74"/>
        <v>0</v>
      </c>
      <c r="X244" s="545">
        <f t="shared" si="81"/>
        <v>0</v>
      </c>
      <c r="Y244" s="546">
        <f t="shared" si="82"/>
        <v>0</v>
      </c>
      <c r="AA244" s="792"/>
      <c r="AB244" s="792"/>
      <c r="AC244" s="792"/>
      <c r="AD244" s="792"/>
      <c r="AE244" s="792"/>
      <c r="AF244" s="792"/>
    </row>
    <row r="245" spans="1:32" ht="14.25" customHeight="1">
      <c r="A245" s="33"/>
      <c r="B245" s="293"/>
      <c r="C245" s="424"/>
      <c r="D245" s="425" t="s">
        <v>195</v>
      </c>
      <c r="E245" s="768" t="s">
        <v>196</v>
      </c>
      <c r="F245" s="768"/>
      <c r="G245" s="768"/>
      <c r="H245" s="766" t="s">
        <v>108</v>
      </c>
      <c r="I245" s="426">
        <v>244.16</v>
      </c>
      <c r="J245" s="427">
        <f t="shared" si="70"/>
        <v>0</v>
      </c>
      <c r="K245" s="428">
        <f t="shared" si="77"/>
        <v>8.0999999999999996E-3</v>
      </c>
      <c r="L245" s="429">
        <f t="shared" si="68"/>
        <v>0</v>
      </c>
      <c r="M245" s="426">
        <f t="shared" si="76"/>
        <v>94.86</v>
      </c>
      <c r="N245" s="430">
        <f t="shared" si="69"/>
        <v>0</v>
      </c>
      <c r="O245" s="430">
        <f t="shared" si="75"/>
        <v>23161.017599999999</v>
      </c>
      <c r="P245" s="431">
        <f t="shared" si="83"/>
        <v>23161.017599999999</v>
      </c>
      <c r="Q245" s="290"/>
      <c r="R245" s="529"/>
      <c r="S245" s="170">
        <f t="shared" si="71"/>
        <v>0</v>
      </c>
      <c r="T245" s="171">
        <f t="shared" si="72"/>
        <v>0</v>
      </c>
      <c r="U245" s="170">
        <f t="shared" si="73"/>
        <v>31669.736099999998</v>
      </c>
      <c r="V245" s="171">
        <f t="shared" si="74"/>
        <v>0</v>
      </c>
      <c r="X245" s="545">
        <f t="shared" si="81"/>
        <v>0</v>
      </c>
      <c r="Y245" s="546">
        <f t="shared" si="82"/>
        <v>0</v>
      </c>
      <c r="AA245" s="792"/>
      <c r="AB245" s="792"/>
      <c r="AC245" s="792"/>
      <c r="AD245" s="792"/>
      <c r="AE245" s="792"/>
      <c r="AF245" s="792"/>
    </row>
    <row r="246" spans="1:32" ht="14.25" customHeight="1">
      <c r="A246" s="33"/>
      <c r="B246" s="293"/>
      <c r="C246" s="424"/>
      <c r="D246" s="425" t="s">
        <v>198</v>
      </c>
      <c r="E246" s="768" t="s">
        <v>199</v>
      </c>
      <c r="F246" s="768"/>
      <c r="G246" s="768"/>
      <c r="H246" s="766" t="s">
        <v>10</v>
      </c>
      <c r="I246" s="426">
        <v>297.60000000000002</v>
      </c>
      <c r="J246" s="427">
        <f t="shared" si="70"/>
        <v>0</v>
      </c>
      <c r="K246" s="428">
        <f t="shared" si="77"/>
        <v>0</v>
      </c>
      <c r="L246" s="429">
        <f t="shared" si="68"/>
        <v>0</v>
      </c>
      <c r="M246" s="426">
        <f t="shared" si="76"/>
        <v>0.41</v>
      </c>
      <c r="N246" s="430">
        <f t="shared" si="69"/>
        <v>0</v>
      </c>
      <c r="O246" s="430">
        <f t="shared" si="75"/>
        <v>122.01600000000001</v>
      </c>
      <c r="P246" s="431">
        <f t="shared" si="83"/>
        <v>122.01600000000001</v>
      </c>
      <c r="Q246" s="290"/>
      <c r="R246" s="529"/>
      <c r="S246" s="170">
        <f t="shared" si="71"/>
        <v>0</v>
      </c>
      <c r="T246" s="171">
        <f t="shared" si="72"/>
        <v>0</v>
      </c>
      <c r="U246" s="170">
        <f t="shared" si="73"/>
        <v>8508.718499999999</v>
      </c>
      <c r="V246" s="171">
        <f t="shared" si="74"/>
        <v>0</v>
      </c>
      <c r="X246" s="545">
        <f t="shared" si="81"/>
        <v>0</v>
      </c>
      <c r="Y246" s="546">
        <f t="shared" si="82"/>
        <v>0</v>
      </c>
      <c r="AA246" s="792"/>
      <c r="AB246" s="792"/>
      <c r="AC246" s="792"/>
      <c r="AD246" s="792"/>
      <c r="AE246" s="792"/>
      <c r="AF246" s="792"/>
    </row>
    <row r="247" spans="1:32" ht="14.25" customHeight="1">
      <c r="A247" s="33"/>
      <c r="B247" s="293"/>
      <c r="C247" s="424"/>
      <c r="D247" s="425" t="s">
        <v>200</v>
      </c>
      <c r="E247" s="768" t="s">
        <v>123</v>
      </c>
      <c r="F247" s="768"/>
      <c r="G247" s="768"/>
      <c r="H247" s="766" t="s">
        <v>108</v>
      </c>
      <c r="I247" s="426">
        <v>626.85</v>
      </c>
      <c r="J247" s="427">
        <f t="shared" si="70"/>
        <v>0</v>
      </c>
      <c r="K247" s="428">
        <f t="shared" si="77"/>
        <v>2.3E-3</v>
      </c>
      <c r="L247" s="429">
        <f t="shared" si="68"/>
        <v>0</v>
      </c>
      <c r="M247" s="426">
        <f t="shared" si="76"/>
        <v>10.45</v>
      </c>
      <c r="N247" s="430">
        <f t="shared" si="69"/>
        <v>0</v>
      </c>
      <c r="O247" s="430">
        <f t="shared" si="75"/>
        <v>6550.5824999999995</v>
      </c>
      <c r="P247" s="431">
        <f t="shared" si="83"/>
        <v>6550.5824999999995</v>
      </c>
      <c r="Q247" s="290"/>
      <c r="R247" s="529"/>
      <c r="S247" s="170">
        <f t="shared" si="71"/>
        <v>0</v>
      </c>
      <c r="T247" s="171">
        <f t="shared" si="72"/>
        <v>0</v>
      </c>
      <c r="U247" s="170">
        <f t="shared" si="73"/>
        <v>8386.7024999999994</v>
      </c>
      <c r="V247" s="171">
        <f t="shared" si="74"/>
        <v>0</v>
      </c>
      <c r="X247" s="545">
        <f t="shared" si="81"/>
        <v>0</v>
      </c>
      <c r="Y247" s="546">
        <f t="shared" si="82"/>
        <v>0</v>
      </c>
      <c r="AA247" s="792"/>
      <c r="AB247" s="792"/>
      <c r="AC247" s="792"/>
      <c r="AD247" s="792"/>
      <c r="AE247" s="792"/>
      <c r="AF247" s="792"/>
    </row>
    <row r="248" spans="1:32" ht="14.25" customHeight="1">
      <c r="A248" s="33"/>
      <c r="B248" s="293"/>
      <c r="C248" s="424"/>
      <c r="D248" s="425" t="s">
        <v>201</v>
      </c>
      <c r="E248" s="768" t="s">
        <v>202</v>
      </c>
      <c r="F248" s="768"/>
      <c r="G248" s="768"/>
      <c r="H248" s="766" t="s">
        <v>106</v>
      </c>
      <c r="I248" s="426">
        <v>4</v>
      </c>
      <c r="J248" s="427">
        <f t="shared" si="70"/>
        <v>0</v>
      </c>
      <c r="K248" s="428">
        <f t="shared" si="77"/>
        <v>5.9999999999999995E-4</v>
      </c>
      <c r="L248" s="429">
        <f t="shared" si="68"/>
        <v>0</v>
      </c>
      <c r="M248" s="426">
        <f t="shared" si="76"/>
        <v>459.03</v>
      </c>
      <c r="N248" s="430">
        <f t="shared" si="69"/>
        <v>0</v>
      </c>
      <c r="O248" s="430">
        <f t="shared" si="75"/>
        <v>1836.12</v>
      </c>
      <c r="P248" s="431">
        <f t="shared" si="83"/>
        <v>1836.12</v>
      </c>
      <c r="Q248" s="290"/>
      <c r="R248" s="529"/>
      <c r="S248" s="170">
        <f t="shared" si="71"/>
        <v>0</v>
      </c>
      <c r="T248" s="171">
        <f t="shared" si="72"/>
        <v>0</v>
      </c>
      <c r="U248" s="170">
        <f t="shared" si="73"/>
        <v>1836.12</v>
      </c>
      <c r="V248" s="171">
        <f t="shared" si="74"/>
        <v>0</v>
      </c>
      <c r="X248" s="545">
        <f t="shared" si="81"/>
        <v>0</v>
      </c>
      <c r="Y248" s="546">
        <f t="shared" si="82"/>
        <v>0</v>
      </c>
      <c r="AA248" s="792"/>
      <c r="AB248" s="792"/>
      <c r="AC248" s="792"/>
      <c r="AD248" s="792"/>
      <c r="AE248" s="792"/>
      <c r="AF248" s="792"/>
    </row>
    <row r="249" spans="1:32" ht="14.25" customHeight="1">
      <c r="A249" s="33"/>
      <c r="B249" s="293"/>
      <c r="C249" s="424">
        <v>7</v>
      </c>
      <c r="D249" s="425" t="s">
        <v>114</v>
      </c>
      <c r="E249" s="767" t="s">
        <v>9</v>
      </c>
      <c r="F249" s="768"/>
      <c r="G249" s="768"/>
      <c r="H249" s="766" t="s">
        <v>144</v>
      </c>
      <c r="I249" s="426"/>
      <c r="J249" s="427"/>
      <c r="K249" s="428">
        <f t="shared" si="77"/>
        <v>0</v>
      </c>
      <c r="L249" s="429">
        <f t="shared" si="68"/>
        <v>0</v>
      </c>
      <c r="M249" s="426">
        <f t="shared" si="76"/>
        <v>0</v>
      </c>
      <c r="N249" s="430">
        <f t="shared" si="69"/>
        <v>0</v>
      </c>
      <c r="O249" s="430">
        <f t="shared" si="75"/>
        <v>0</v>
      </c>
      <c r="P249" s="431">
        <f t="shared" si="83"/>
        <v>0</v>
      </c>
      <c r="Q249" s="290"/>
      <c r="R249" s="529"/>
      <c r="S249" s="170">
        <f t="shared" si="71"/>
        <v>0</v>
      </c>
      <c r="T249" s="171">
        <f t="shared" si="72"/>
        <v>0</v>
      </c>
      <c r="U249" s="170">
        <f t="shared" si="73"/>
        <v>0</v>
      </c>
      <c r="V249" s="171">
        <f t="shared" si="74"/>
        <v>4223.4901</v>
      </c>
      <c r="X249" s="545" t="str">
        <f t="shared" si="81"/>
        <v/>
      </c>
      <c r="Y249" s="546">
        <f t="shared" si="82"/>
        <v>0</v>
      </c>
      <c r="AA249" s="792"/>
      <c r="AB249" s="792"/>
      <c r="AC249" s="792"/>
      <c r="AD249" s="792"/>
      <c r="AE249" s="792"/>
      <c r="AF249" s="792"/>
    </row>
    <row r="250" spans="1:32" ht="14.25" customHeight="1">
      <c r="A250" s="33"/>
      <c r="B250" s="293"/>
      <c r="C250" s="424"/>
      <c r="D250" s="425" t="s">
        <v>148</v>
      </c>
      <c r="E250" s="768" t="s">
        <v>124</v>
      </c>
      <c r="F250" s="768"/>
      <c r="G250" s="768"/>
      <c r="H250" s="766" t="s">
        <v>108</v>
      </c>
      <c r="I250" s="426">
        <v>75.81</v>
      </c>
      <c r="J250" s="427">
        <f t="shared" si="70"/>
        <v>0</v>
      </c>
      <c r="K250" s="428">
        <f t="shared" si="77"/>
        <v>8.9999999999999998E-4</v>
      </c>
      <c r="L250" s="429">
        <f t="shared" si="68"/>
        <v>0</v>
      </c>
      <c r="M250" s="426">
        <f t="shared" si="76"/>
        <v>34.21</v>
      </c>
      <c r="N250" s="430">
        <f t="shared" si="69"/>
        <v>0</v>
      </c>
      <c r="O250" s="430">
        <f t="shared" si="75"/>
        <v>2593.4601000000002</v>
      </c>
      <c r="P250" s="431">
        <f t="shared" si="83"/>
        <v>2593.4601000000002</v>
      </c>
      <c r="Q250" s="290"/>
      <c r="R250" s="529"/>
      <c r="S250" s="170">
        <f t="shared" si="71"/>
        <v>0</v>
      </c>
      <c r="T250" s="171">
        <f t="shared" si="72"/>
        <v>0</v>
      </c>
      <c r="U250" s="170">
        <f t="shared" si="73"/>
        <v>4223.4901</v>
      </c>
      <c r="V250" s="171">
        <f t="shared" si="74"/>
        <v>0</v>
      </c>
      <c r="X250" s="545">
        <f t="shared" si="81"/>
        <v>0</v>
      </c>
      <c r="Y250" s="546">
        <f t="shared" si="82"/>
        <v>0</v>
      </c>
      <c r="AA250" s="792"/>
      <c r="AB250" s="792"/>
      <c r="AC250" s="792"/>
      <c r="AD250" s="792"/>
      <c r="AE250" s="792"/>
      <c r="AF250" s="792"/>
    </row>
    <row r="251" spans="1:32" ht="14.25" customHeight="1">
      <c r="A251" s="33"/>
      <c r="B251" s="293"/>
      <c r="C251" s="424"/>
      <c r="D251" s="425" t="s">
        <v>203</v>
      </c>
      <c r="E251" s="768" t="s">
        <v>125</v>
      </c>
      <c r="F251" s="768"/>
      <c r="G251" s="768"/>
      <c r="H251" s="766" t="s">
        <v>106</v>
      </c>
      <c r="I251" s="426">
        <v>2</v>
      </c>
      <c r="J251" s="427">
        <f t="shared" si="70"/>
        <v>0</v>
      </c>
      <c r="K251" s="428">
        <f t="shared" si="77"/>
        <v>4.0000000000000002E-4</v>
      </c>
      <c r="L251" s="429">
        <f t="shared" si="68"/>
        <v>0</v>
      </c>
      <c r="M251" s="426">
        <f t="shared" si="76"/>
        <v>539.02</v>
      </c>
      <c r="N251" s="430">
        <f t="shared" si="69"/>
        <v>0</v>
      </c>
      <c r="O251" s="430">
        <f t="shared" si="75"/>
        <v>1078.04</v>
      </c>
      <c r="P251" s="431">
        <f t="shared" si="83"/>
        <v>1078.04</v>
      </c>
      <c r="Q251" s="290"/>
      <c r="R251" s="529"/>
      <c r="S251" s="170">
        <f t="shared" si="71"/>
        <v>0</v>
      </c>
      <c r="T251" s="171">
        <f t="shared" si="72"/>
        <v>0</v>
      </c>
      <c r="U251" s="170">
        <f t="shared" si="73"/>
        <v>1630.03</v>
      </c>
      <c r="V251" s="171">
        <f t="shared" si="74"/>
        <v>0</v>
      </c>
      <c r="X251" s="545">
        <f t="shared" si="81"/>
        <v>0</v>
      </c>
      <c r="Y251" s="546">
        <f t="shared" si="82"/>
        <v>0</v>
      </c>
      <c r="AA251" s="792"/>
      <c r="AB251" s="792"/>
      <c r="AC251" s="792"/>
      <c r="AD251" s="792"/>
      <c r="AE251" s="792"/>
      <c r="AF251" s="792"/>
    </row>
    <row r="252" spans="1:32" ht="14.25" customHeight="1">
      <c r="A252" s="33"/>
      <c r="B252" s="293"/>
      <c r="C252" s="424"/>
      <c r="D252" s="425" t="s">
        <v>204</v>
      </c>
      <c r="E252" s="768" t="s">
        <v>126</v>
      </c>
      <c r="F252" s="768"/>
      <c r="G252" s="768"/>
      <c r="H252" s="766" t="s">
        <v>106</v>
      </c>
      <c r="I252" s="426">
        <v>1</v>
      </c>
      <c r="J252" s="427">
        <f t="shared" si="70"/>
        <v>0</v>
      </c>
      <c r="K252" s="428">
        <f t="shared" si="77"/>
        <v>2.0000000000000001E-4</v>
      </c>
      <c r="L252" s="429">
        <f t="shared" si="68"/>
        <v>0</v>
      </c>
      <c r="M252" s="426">
        <f t="shared" si="76"/>
        <v>551.99</v>
      </c>
      <c r="N252" s="430">
        <f t="shared" si="69"/>
        <v>0</v>
      </c>
      <c r="O252" s="430">
        <f t="shared" si="75"/>
        <v>551.99</v>
      </c>
      <c r="P252" s="431">
        <f t="shared" si="83"/>
        <v>551.99</v>
      </c>
      <c r="Q252" s="290"/>
      <c r="R252" s="529"/>
      <c r="S252" s="170">
        <f t="shared" si="71"/>
        <v>0</v>
      </c>
      <c r="T252" s="171">
        <f t="shared" si="72"/>
        <v>0</v>
      </c>
      <c r="U252" s="170">
        <f t="shared" si="73"/>
        <v>551.99</v>
      </c>
      <c r="V252" s="171">
        <f t="shared" si="74"/>
        <v>0</v>
      </c>
      <c r="X252" s="545">
        <f t="shared" si="81"/>
        <v>0</v>
      </c>
      <c r="Y252" s="546">
        <f t="shared" si="82"/>
        <v>0</v>
      </c>
      <c r="AA252" s="792"/>
      <c r="AB252" s="792"/>
      <c r="AC252" s="792"/>
      <c r="AD252" s="792"/>
      <c r="AE252" s="792"/>
      <c r="AF252" s="792"/>
    </row>
    <row r="253" spans="1:32" ht="14.25" customHeight="1">
      <c r="A253" s="33"/>
      <c r="B253" s="293"/>
      <c r="C253" s="424"/>
      <c r="D253" s="425" t="s">
        <v>205</v>
      </c>
      <c r="E253" s="768" t="s">
        <v>207</v>
      </c>
      <c r="F253" s="768"/>
      <c r="G253" s="768"/>
      <c r="H253" s="766" t="s">
        <v>106</v>
      </c>
      <c r="I253" s="426">
        <v>0</v>
      </c>
      <c r="J253" s="427">
        <f t="shared" si="70"/>
        <v>0</v>
      </c>
      <c r="K253" s="428">
        <f t="shared" si="77"/>
        <v>0</v>
      </c>
      <c r="L253" s="429">
        <f t="shared" si="68"/>
        <v>0</v>
      </c>
      <c r="M253" s="426">
        <f t="shared" si="76"/>
        <v>543.05999999999995</v>
      </c>
      <c r="N253" s="430">
        <f t="shared" si="69"/>
        <v>0</v>
      </c>
      <c r="O253" s="430">
        <f t="shared" si="75"/>
        <v>0</v>
      </c>
      <c r="P253" s="431">
        <f t="shared" si="83"/>
        <v>0</v>
      </c>
      <c r="Q253" s="290"/>
      <c r="R253" s="529"/>
      <c r="S253" s="170">
        <f t="shared" si="71"/>
        <v>0</v>
      </c>
      <c r="T253" s="171">
        <f t="shared" si="72"/>
        <v>0</v>
      </c>
      <c r="U253" s="170">
        <f t="shared" si="73"/>
        <v>0</v>
      </c>
      <c r="V253" s="171">
        <f t="shared" si="74"/>
        <v>0</v>
      </c>
      <c r="X253" s="545">
        <f t="shared" si="81"/>
        <v>0</v>
      </c>
      <c r="Y253" s="546">
        <f t="shared" si="82"/>
        <v>0</v>
      </c>
      <c r="AA253" s="792"/>
      <c r="AB253" s="792"/>
      <c r="AC253" s="792"/>
      <c r="AD253" s="792"/>
      <c r="AE253" s="792"/>
      <c r="AF253" s="792"/>
    </row>
    <row r="254" spans="1:32" ht="14.25" customHeight="1">
      <c r="A254" s="33"/>
      <c r="B254" s="293"/>
      <c r="C254" s="424"/>
      <c r="D254" s="425" t="s">
        <v>206</v>
      </c>
      <c r="E254" s="768" t="s">
        <v>157</v>
      </c>
      <c r="F254" s="768"/>
      <c r="G254" s="768"/>
      <c r="H254" s="766" t="s">
        <v>106</v>
      </c>
      <c r="I254" s="426">
        <v>0</v>
      </c>
      <c r="J254" s="427">
        <f t="shared" si="70"/>
        <v>0</v>
      </c>
      <c r="K254" s="428">
        <f t="shared" si="77"/>
        <v>0</v>
      </c>
      <c r="L254" s="429">
        <f t="shared" si="68"/>
        <v>0</v>
      </c>
      <c r="M254" s="426">
        <f t="shared" si="76"/>
        <v>557.28</v>
      </c>
      <c r="N254" s="430">
        <f t="shared" si="69"/>
        <v>0</v>
      </c>
      <c r="O254" s="430">
        <f t="shared" si="75"/>
        <v>0</v>
      </c>
      <c r="P254" s="431">
        <f t="shared" si="83"/>
        <v>0</v>
      </c>
      <c r="Q254" s="290"/>
      <c r="R254" s="529"/>
      <c r="S254" s="170">
        <f t="shared" si="71"/>
        <v>0</v>
      </c>
      <c r="T254" s="171">
        <f t="shared" si="72"/>
        <v>0</v>
      </c>
      <c r="U254" s="170">
        <f t="shared" si="73"/>
        <v>0</v>
      </c>
      <c r="V254" s="171">
        <f t="shared" si="74"/>
        <v>0</v>
      </c>
      <c r="X254" s="545">
        <f t="shared" si="81"/>
        <v>0</v>
      </c>
      <c r="Y254" s="546">
        <f t="shared" si="82"/>
        <v>0</v>
      </c>
      <c r="AA254" s="792"/>
      <c r="AB254" s="792"/>
      <c r="AC254" s="792"/>
      <c r="AD254" s="792"/>
      <c r="AE254" s="792"/>
      <c r="AF254" s="792"/>
    </row>
    <row r="255" spans="1:32" ht="14.25" customHeight="1">
      <c r="A255" s="33"/>
      <c r="B255" s="293"/>
      <c r="C255" s="424">
        <v>8</v>
      </c>
      <c r="D255" s="425">
        <v>8</v>
      </c>
      <c r="E255" s="767" t="s">
        <v>127</v>
      </c>
      <c r="F255" s="768"/>
      <c r="G255" s="768"/>
      <c r="H255" s="766" t="s">
        <v>144</v>
      </c>
      <c r="I255" s="426"/>
      <c r="J255" s="427"/>
      <c r="K255" s="428">
        <f t="shared" si="77"/>
        <v>0</v>
      </c>
      <c r="L255" s="429">
        <f t="shared" si="68"/>
        <v>0</v>
      </c>
      <c r="M255" s="426">
        <f t="shared" si="76"/>
        <v>0</v>
      </c>
      <c r="N255" s="430">
        <f t="shared" si="69"/>
        <v>0</v>
      </c>
      <c r="O255" s="430">
        <f t="shared" si="75"/>
        <v>0</v>
      </c>
      <c r="P255" s="431">
        <f t="shared" si="83"/>
        <v>0</v>
      </c>
      <c r="Q255" s="290"/>
      <c r="R255" s="529"/>
      <c r="S255" s="170">
        <f t="shared" si="71"/>
        <v>0</v>
      </c>
      <c r="T255" s="171">
        <f t="shared" si="72"/>
        <v>16455.96</v>
      </c>
      <c r="U255" s="170">
        <f t="shared" si="73"/>
        <v>0</v>
      </c>
      <c r="V255" s="171">
        <f t="shared" si="74"/>
        <v>17655.657599999999</v>
      </c>
      <c r="X255" s="545" t="str">
        <f t="shared" si="81"/>
        <v/>
      </c>
      <c r="Y255" s="546">
        <f t="shared" si="82"/>
        <v>0</v>
      </c>
      <c r="AA255" s="792"/>
      <c r="AB255" s="792"/>
      <c r="AC255" s="792"/>
      <c r="AD255" s="792"/>
      <c r="AE255" s="792"/>
      <c r="AF255" s="792"/>
    </row>
    <row r="256" spans="1:32" ht="14.25" customHeight="1">
      <c r="A256" s="33"/>
      <c r="B256" s="293"/>
      <c r="C256" s="424"/>
      <c r="D256" s="425" t="s">
        <v>146</v>
      </c>
      <c r="E256" s="768" t="s">
        <v>128</v>
      </c>
      <c r="F256" s="768"/>
      <c r="G256" s="768"/>
      <c r="H256" s="766" t="s">
        <v>107</v>
      </c>
      <c r="I256" s="426">
        <v>658.91</v>
      </c>
      <c r="J256" s="427">
        <f t="shared" si="70"/>
        <v>0.8524532940765811</v>
      </c>
      <c r="K256" s="428">
        <f t="shared" si="77"/>
        <v>2.8E-3</v>
      </c>
      <c r="L256" s="429">
        <f t="shared" si="68"/>
        <v>2.3999999999999998E-3</v>
      </c>
      <c r="M256" s="426">
        <f t="shared" si="76"/>
        <v>12.34</v>
      </c>
      <c r="N256" s="430">
        <f t="shared" si="69"/>
        <v>6931.25</v>
      </c>
      <c r="O256" s="430">
        <f t="shared" si="75"/>
        <v>8130.9493999999995</v>
      </c>
      <c r="P256" s="431">
        <f t="shared" si="83"/>
        <v>1199.6993999999995</v>
      </c>
      <c r="Q256" s="290"/>
      <c r="R256" s="529"/>
      <c r="S256" s="170">
        <f t="shared" si="71"/>
        <v>16455.96</v>
      </c>
      <c r="T256" s="171">
        <f t="shared" si="72"/>
        <v>0</v>
      </c>
      <c r="U256" s="170">
        <f t="shared" si="73"/>
        <v>17655.657599999999</v>
      </c>
      <c r="V256" s="171">
        <f t="shared" si="74"/>
        <v>0</v>
      </c>
      <c r="X256" s="545">
        <f t="shared" si="81"/>
        <v>561.69000000000005</v>
      </c>
      <c r="Y256" s="546">
        <f t="shared" si="82"/>
        <v>0.8524532940765811</v>
      </c>
      <c r="AA256" s="792">
        <v>561.69000000000005</v>
      </c>
      <c r="AB256" s="792"/>
      <c r="AC256" s="792"/>
      <c r="AD256" s="792"/>
      <c r="AE256" s="792"/>
      <c r="AF256" s="792"/>
    </row>
    <row r="257" spans="1:32" ht="14.25" customHeight="1">
      <c r="A257" s="33"/>
      <c r="B257" s="293"/>
      <c r="C257" s="424"/>
      <c r="D257" s="425" t="s">
        <v>208</v>
      </c>
      <c r="E257" s="768" t="s">
        <v>129</v>
      </c>
      <c r="F257" s="768"/>
      <c r="G257" s="768"/>
      <c r="H257" s="766" t="s">
        <v>107</v>
      </c>
      <c r="I257" s="426">
        <v>334.67</v>
      </c>
      <c r="J257" s="427">
        <f t="shared" si="70"/>
        <v>1</v>
      </c>
      <c r="K257" s="428">
        <f t="shared" si="77"/>
        <v>3.3E-3</v>
      </c>
      <c r="L257" s="429">
        <f t="shared" si="68"/>
        <v>3.3E-3</v>
      </c>
      <c r="M257" s="426">
        <f t="shared" si="76"/>
        <v>28.46</v>
      </c>
      <c r="N257" s="430">
        <f t="shared" si="69"/>
        <v>9524.7099999999991</v>
      </c>
      <c r="O257" s="430">
        <f t="shared" si="75"/>
        <v>9524.7082000000009</v>
      </c>
      <c r="P257" s="431">
        <f t="shared" si="83"/>
        <v>-1.799999998183921E-3</v>
      </c>
      <c r="Q257" s="290"/>
      <c r="R257" s="529"/>
      <c r="S257" s="170">
        <f t="shared" si="71"/>
        <v>9524.7099999999991</v>
      </c>
      <c r="T257" s="171">
        <f t="shared" si="72"/>
        <v>0</v>
      </c>
      <c r="U257" s="170">
        <f t="shared" si="73"/>
        <v>9524.7082000000009</v>
      </c>
      <c r="V257" s="171">
        <f t="shared" si="74"/>
        <v>0</v>
      </c>
      <c r="X257" s="545">
        <f t="shared" si="81"/>
        <v>334.67</v>
      </c>
      <c r="Y257" s="546">
        <f t="shared" si="82"/>
        <v>1</v>
      </c>
      <c r="AA257" s="792">
        <v>334.67</v>
      </c>
      <c r="AB257" s="792"/>
      <c r="AC257" s="792"/>
      <c r="AD257" s="792"/>
      <c r="AE257" s="792"/>
      <c r="AF257" s="792"/>
    </row>
    <row r="258" spans="1:32" ht="14.25" customHeight="1">
      <c r="A258" s="33"/>
      <c r="B258" s="293"/>
      <c r="C258" s="424"/>
      <c r="D258" s="425" t="s">
        <v>209</v>
      </c>
      <c r="E258" s="768" t="s">
        <v>158</v>
      </c>
      <c r="F258" s="768"/>
      <c r="G258" s="768"/>
      <c r="H258" s="766" t="s">
        <v>106</v>
      </c>
      <c r="I258" s="426"/>
      <c r="J258" s="427">
        <f t="shared" si="70"/>
        <v>0</v>
      </c>
      <c r="K258" s="428">
        <f t="shared" si="77"/>
        <v>0</v>
      </c>
      <c r="L258" s="429">
        <f t="shared" si="68"/>
        <v>0</v>
      </c>
      <c r="M258" s="426">
        <f t="shared" si="76"/>
        <v>631.33000000000004</v>
      </c>
      <c r="N258" s="430">
        <f t="shared" si="69"/>
        <v>0</v>
      </c>
      <c r="O258" s="430">
        <f t="shared" si="75"/>
        <v>0</v>
      </c>
      <c r="P258" s="431">
        <f t="shared" si="83"/>
        <v>0</v>
      </c>
      <c r="Q258" s="290"/>
      <c r="R258" s="529"/>
      <c r="S258" s="170">
        <f t="shared" si="71"/>
        <v>0</v>
      </c>
      <c r="T258" s="171">
        <f t="shared" si="72"/>
        <v>0</v>
      </c>
      <c r="U258" s="170">
        <f t="shared" si="73"/>
        <v>0</v>
      </c>
      <c r="V258" s="171">
        <f t="shared" si="74"/>
        <v>0</v>
      </c>
      <c r="X258" s="545" t="str">
        <f t="shared" si="81"/>
        <v/>
      </c>
      <c r="Y258" s="546">
        <f t="shared" si="82"/>
        <v>0</v>
      </c>
      <c r="AA258" s="792"/>
      <c r="AB258" s="792"/>
      <c r="AC258" s="792"/>
      <c r="AD258" s="792"/>
      <c r="AE258" s="792"/>
      <c r="AF258" s="792"/>
    </row>
    <row r="259" spans="1:32" ht="14.25" customHeight="1">
      <c r="A259" s="33"/>
      <c r="B259" s="293"/>
      <c r="C259" s="424"/>
      <c r="D259" s="425" t="s">
        <v>210</v>
      </c>
      <c r="E259" s="768" t="s">
        <v>130</v>
      </c>
      <c r="F259" s="768"/>
      <c r="G259" s="768"/>
      <c r="H259" s="766" t="s">
        <v>106</v>
      </c>
      <c r="I259" s="426"/>
      <c r="J259" s="427">
        <f t="shared" si="70"/>
        <v>0</v>
      </c>
      <c r="K259" s="428">
        <f t="shared" si="77"/>
        <v>0</v>
      </c>
      <c r="L259" s="429">
        <f t="shared" si="68"/>
        <v>0</v>
      </c>
      <c r="M259" s="426">
        <f t="shared" si="76"/>
        <v>944.52</v>
      </c>
      <c r="N259" s="430">
        <f t="shared" si="69"/>
        <v>0</v>
      </c>
      <c r="O259" s="430">
        <f t="shared" si="75"/>
        <v>0</v>
      </c>
      <c r="P259" s="431">
        <f t="shared" si="83"/>
        <v>0</v>
      </c>
      <c r="Q259" s="290"/>
      <c r="R259" s="529"/>
      <c r="S259" s="170">
        <f t="shared" si="71"/>
        <v>0</v>
      </c>
      <c r="T259" s="171">
        <f t="shared" si="72"/>
        <v>0</v>
      </c>
      <c r="U259" s="170">
        <f t="shared" si="73"/>
        <v>0</v>
      </c>
      <c r="V259" s="171">
        <f t="shared" si="74"/>
        <v>0</v>
      </c>
      <c r="X259" s="545" t="str">
        <f t="shared" si="81"/>
        <v/>
      </c>
      <c r="Y259" s="546">
        <f t="shared" si="82"/>
        <v>0</v>
      </c>
      <c r="AA259" s="792"/>
      <c r="AB259" s="792"/>
      <c r="AC259" s="792"/>
      <c r="AD259" s="792"/>
      <c r="AE259" s="792"/>
      <c r="AF259" s="792"/>
    </row>
    <row r="260" spans="1:32" ht="14.25" customHeight="1">
      <c r="A260" s="33"/>
      <c r="B260" s="293"/>
      <c r="C260" s="424"/>
      <c r="D260" s="425" t="s">
        <v>211</v>
      </c>
      <c r="E260" s="768" t="s">
        <v>234</v>
      </c>
      <c r="F260" s="768"/>
      <c r="G260" s="768"/>
      <c r="H260" s="766" t="s">
        <v>106</v>
      </c>
      <c r="I260" s="426"/>
      <c r="J260" s="427">
        <f t="shared" si="70"/>
        <v>0</v>
      </c>
      <c r="K260" s="428">
        <f t="shared" si="77"/>
        <v>0</v>
      </c>
      <c r="L260" s="429">
        <f t="shared" si="68"/>
        <v>0</v>
      </c>
      <c r="M260" s="426">
        <f t="shared" si="76"/>
        <v>1312.2</v>
      </c>
      <c r="N260" s="430">
        <f t="shared" si="69"/>
        <v>0</v>
      </c>
      <c r="O260" s="430">
        <f t="shared" si="75"/>
        <v>0</v>
      </c>
      <c r="P260" s="431">
        <f t="shared" si="83"/>
        <v>0</v>
      </c>
      <c r="Q260" s="290"/>
      <c r="R260" s="529"/>
      <c r="S260" s="170">
        <f t="shared" si="71"/>
        <v>0</v>
      </c>
      <c r="T260" s="171">
        <f t="shared" si="72"/>
        <v>16644.16</v>
      </c>
      <c r="U260" s="170">
        <f t="shared" si="73"/>
        <v>0</v>
      </c>
      <c r="V260" s="171">
        <f t="shared" si="74"/>
        <v>16644.16</v>
      </c>
      <c r="X260" s="545" t="str">
        <f t="shared" si="81"/>
        <v/>
      </c>
      <c r="Y260" s="546">
        <f t="shared" si="82"/>
        <v>0</v>
      </c>
      <c r="AA260" s="792"/>
      <c r="AB260" s="792"/>
      <c r="AC260" s="792"/>
      <c r="AD260" s="792"/>
      <c r="AE260" s="792"/>
      <c r="AF260" s="792"/>
    </row>
    <row r="261" spans="1:32" ht="14.25" customHeight="1">
      <c r="A261" s="33"/>
      <c r="B261" s="293"/>
      <c r="C261" s="424"/>
      <c r="D261" s="425" t="s">
        <v>212</v>
      </c>
      <c r="E261" s="768" t="s">
        <v>131</v>
      </c>
      <c r="F261" s="768"/>
      <c r="G261" s="768"/>
      <c r="H261" s="766" t="s">
        <v>10</v>
      </c>
      <c r="I261" s="426">
        <v>208</v>
      </c>
      <c r="J261" s="427">
        <f t="shared" si="70"/>
        <v>1</v>
      </c>
      <c r="K261" s="428">
        <f t="shared" si="77"/>
        <v>5.7999999999999996E-3</v>
      </c>
      <c r="L261" s="429">
        <f t="shared" si="68"/>
        <v>5.7999999999999996E-3</v>
      </c>
      <c r="M261" s="426">
        <f t="shared" si="76"/>
        <v>80.02</v>
      </c>
      <c r="N261" s="430">
        <f t="shared" si="69"/>
        <v>16644.16</v>
      </c>
      <c r="O261" s="430">
        <f t="shared" si="75"/>
        <v>16644.16</v>
      </c>
      <c r="P261" s="431">
        <f t="shared" si="83"/>
        <v>0</v>
      </c>
      <c r="Q261" s="290"/>
      <c r="R261" s="529"/>
      <c r="S261" s="170">
        <f t="shared" si="71"/>
        <v>16644.16</v>
      </c>
      <c r="T261" s="171">
        <f t="shared" si="72"/>
        <v>0</v>
      </c>
      <c r="U261" s="170">
        <f t="shared" si="73"/>
        <v>16644.16</v>
      </c>
      <c r="V261" s="171">
        <f t="shared" si="74"/>
        <v>0</v>
      </c>
      <c r="X261" s="545">
        <f t="shared" si="81"/>
        <v>208</v>
      </c>
      <c r="Y261" s="546">
        <f t="shared" si="82"/>
        <v>1</v>
      </c>
      <c r="AA261" s="792">
        <v>208</v>
      </c>
      <c r="AB261" s="792"/>
      <c r="AC261" s="792"/>
      <c r="AD261" s="792"/>
      <c r="AE261" s="792"/>
      <c r="AF261" s="792"/>
    </row>
    <row r="262" spans="1:32" ht="14.25" customHeight="1">
      <c r="A262" s="33"/>
      <c r="B262" s="293"/>
      <c r="C262" s="424"/>
      <c r="D262" s="425" t="s">
        <v>213</v>
      </c>
      <c r="E262" s="768" t="s">
        <v>132</v>
      </c>
      <c r="F262" s="768"/>
      <c r="G262" s="768"/>
      <c r="H262" s="766" t="s">
        <v>10</v>
      </c>
      <c r="I262" s="426"/>
      <c r="J262" s="427">
        <f t="shared" si="70"/>
        <v>0</v>
      </c>
      <c r="K262" s="428">
        <f t="shared" si="77"/>
        <v>0</v>
      </c>
      <c r="L262" s="429">
        <f t="shared" si="68"/>
        <v>0</v>
      </c>
      <c r="M262" s="426">
        <f t="shared" si="76"/>
        <v>138.6</v>
      </c>
      <c r="N262" s="430">
        <f t="shared" si="69"/>
        <v>0</v>
      </c>
      <c r="O262" s="430">
        <f t="shared" si="75"/>
        <v>0</v>
      </c>
      <c r="P262" s="431">
        <f t="shared" si="83"/>
        <v>0</v>
      </c>
      <c r="Q262" s="290"/>
      <c r="R262" s="529"/>
      <c r="S262" s="170">
        <f t="shared" si="71"/>
        <v>0</v>
      </c>
      <c r="T262" s="171">
        <f t="shared" si="72"/>
        <v>0</v>
      </c>
      <c r="U262" s="170">
        <f t="shared" si="73"/>
        <v>0</v>
      </c>
      <c r="V262" s="171">
        <f t="shared" si="74"/>
        <v>0</v>
      </c>
      <c r="X262" s="545" t="str">
        <f t="shared" si="81"/>
        <v/>
      </c>
      <c r="Y262" s="546">
        <f t="shared" si="82"/>
        <v>0</v>
      </c>
      <c r="AA262" s="792"/>
      <c r="AB262" s="792"/>
      <c r="AC262" s="792"/>
      <c r="AD262" s="792"/>
      <c r="AE262" s="792"/>
      <c r="AF262" s="792"/>
    </row>
    <row r="263" spans="1:32" ht="14.25" customHeight="1">
      <c r="A263" s="33"/>
      <c r="B263" s="293"/>
      <c r="C263" s="424"/>
      <c r="D263" s="425" t="s">
        <v>214</v>
      </c>
      <c r="E263" s="768" t="s">
        <v>235</v>
      </c>
      <c r="F263" s="768"/>
      <c r="G263" s="768"/>
      <c r="H263" s="766" t="s">
        <v>10</v>
      </c>
      <c r="I263" s="426"/>
      <c r="J263" s="427">
        <f t="shared" si="70"/>
        <v>0</v>
      </c>
      <c r="K263" s="428">
        <f t="shared" si="77"/>
        <v>0</v>
      </c>
      <c r="L263" s="429">
        <f t="shared" si="68"/>
        <v>0</v>
      </c>
      <c r="M263" s="426">
        <f t="shared" si="76"/>
        <v>279.23</v>
      </c>
      <c r="N263" s="430">
        <f t="shared" si="69"/>
        <v>0</v>
      </c>
      <c r="O263" s="430">
        <f t="shared" si="75"/>
        <v>0</v>
      </c>
      <c r="P263" s="431">
        <f t="shared" si="83"/>
        <v>0</v>
      </c>
      <c r="Q263" s="290"/>
      <c r="R263" s="529"/>
      <c r="S263" s="170">
        <f t="shared" si="71"/>
        <v>0</v>
      </c>
      <c r="T263" s="171">
        <f t="shared" si="72"/>
        <v>0</v>
      </c>
      <c r="U263" s="170">
        <f t="shared" si="73"/>
        <v>0</v>
      </c>
      <c r="V263" s="171">
        <f t="shared" si="74"/>
        <v>4616.6400000000003</v>
      </c>
      <c r="X263" s="545" t="str">
        <f t="shared" si="81"/>
        <v/>
      </c>
      <c r="Y263" s="546">
        <f t="shared" si="82"/>
        <v>0</v>
      </c>
      <c r="AA263" s="792"/>
      <c r="AB263" s="792"/>
      <c r="AC263" s="792"/>
      <c r="AD263" s="792"/>
      <c r="AE263" s="792"/>
      <c r="AF263" s="792"/>
    </row>
    <row r="264" spans="1:32" ht="14.25" customHeight="1">
      <c r="A264" s="33"/>
      <c r="B264" s="293"/>
      <c r="C264" s="424"/>
      <c r="D264" s="425" t="s">
        <v>215</v>
      </c>
      <c r="E264" s="768" t="s">
        <v>133</v>
      </c>
      <c r="F264" s="768"/>
      <c r="G264" s="768"/>
      <c r="H264" s="766" t="s">
        <v>10</v>
      </c>
      <c r="I264" s="426">
        <v>36</v>
      </c>
      <c r="J264" s="427">
        <f t="shared" si="70"/>
        <v>0</v>
      </c>
      <c r="K264" s="428">
        <f t="shared" si="77"/>
        <v>1.6000000000000001E-3</v>
      </c>
      <c r="L264" s="429">
        <f t="shared" si="68"/>
        <v>0</v>
      </c>
      <c r="M264" s="426">
        <f t="shared" si="76"/>
        <v>128.24</v>
      </c>
      <c r="N264" s="430">
        <f t="shared" si="69"/>
        <v>0</v>
      </c>
      <c r="O264" s="430">
        <f t="shared" si="75"/>
        <v>4616.6400000000003</v>
      </c>
      <c r="P264" s="431">
        <f t="shared" si="83"/>
        <v>4616.6400000000003</v>
      </c>
      <c r="Q264" s="290"/>
      <c r="R264" s="529"/>
      <c r="S264" s="170">
        <f t="shared" si="71"/>
        <v>0</v>
      </c>
      <c r="T264" s="171">
        <f t="shared" si="72"/>
        <v>0</v>
      </c>
      <c r="U264" s="170">
        <f t="shared" si="73"/>
        <v>4616.6400000000003</v>
      </c>
      <c r="V264" s="171">
        <f t="shared" si="74"/>
        <v>0</v>
      </c>
      <c r="X264" s="545">
        <f t="shared" si="81"/>
        <v>0</v>
      </c>
      <c r="Y264" s="546">
        <f t="shared" si="82"/>
        <v>0</v>
      </c>
      <c r="AA264" s="792"/>
      <c r="AB264" s="792"/>
      <c r="AC264" s="792"/>
      <c r="AD264" s="792"/>
      <c r="AE264" s="792"/>
      <c r="AF264" s="792"/>
    </row>
    <row r="265" spans="1:32" ht="14.25" customHeight="1">
      <c r="A265" s="33"/>
      <c r="B265" s="293"/>
      <c r="C265" s="424"/>
      <c r="D265" s="425" t="s">
        <v>216</v>
      </c>
      <c r="E265" s="768" t="s">
        <v>134</v>
      </c>
      <c r="F265" s="768"/>
      <c r="G265" s="768"/>
      <c r="H265" s="766" t="s">
        <v>10</v>
      </c>
      <c r="I265" s="426"/>
      <c r="J265" s="427">
        <f t="shared" si="70"/>
        <v>0</v>
      </c>
      <c r="K265" s="428">
        <f t="shared" si="77"/>
        <v>0</v>
      </c>
      <c r="L265" s="429">
        <f t="shared" si="68"/>
        <v>0</v>
      </c>
      <c r="M265" s="426">
        <f t="shared" si="76"/>
        <v>270.98</v>
      </c>
      <c r="N265" s="430">
        <f t="shared" si="69"/>
        <v>0</v>
      </c>
      <c r="O265" s="430">
        <f t="shared" si="75"/>
        <v>0</v>
      </c>
      <c r="P265" s="431">
        <f t="shared" si="83"/>
        <v>0</v>
      </c>
      <c r="Q265" s="290"/>
      <c r="R265" s="529"/>
      <c r="S265" s="170">
        <f t="shared" si="71"/>
        <v>0</v>
      </c>
      <c r="T265" s="171">
        <f t="shared" si="72"/>
        <v>0</v>
      </c>
      <c r="U265" s="170">
        <f t="shared" si="73"/>
        <v>0</v>
      </c>
      <c r="V265" s="171">
        <f t="shared" si="74"/>
        <v>13970.76</v>
      </c>
      <c r="X265" s="545" t="str">
        <f t="shared" si="81"/>
        <v/>
      </c>
      <c r="Y265" s="546">
        <f t="shared" si="82"/>
        <v>0</v>
      </c>
      <c r="AA265" s="792"/>
      <c r="AB265" s="792"/>
      <c r="AC265" s="792"/>
      <c r="AD265" s="792"/>
      <c r="AE265" s="792"/>
      <c r="AF265" s="792"/>
    </row>
    <row r="266" spans="1:32" ht="14.25" customHeight="1">
      <c r="A266" s="33"/>
      <c r="B266" s="293"/>
      <c r="C266" s="424"/>
      <c r="D266" s="425" t="s">
        <v>217</v>
      </c>
      <c r="E266" s="768" t="s">
        <v>135</v>
      </c>
      <c r="F266" s="768"/>
      <c r="G266" s="768"/>
      <c r="H266" s="766" t="s">
        <v>106</v>
      </c>
      <c r="I266" s="426">
        <v>12</v>
      </c>
      <c r="J266" s="427">
        <f t="shared" si="70"/>
        <v>0</v>
      </c>
      <c r="K266" s="428">
        <f t="shared" si="77"/>
        <v>4.8999999999999998E-3</v>
      </c>
      <c r="L266" s="429">
        <f t="shared" si="68"/>
        <v>0</v>
      </c>
      <c r="M266" s="426">
        <f t="shared" si="76"/>
        <v>1164.23</v>
      </c>
      <c r="N266" s="430">
        <f t="shared" si="69"/>
        <v>0</v>
      </c>
      <c r="O266" s="430">
        <f t="shared" si="75"/>
        <v>13970.76</v>
      </c>
      <c r="P266" s="431">
        <f t="shared" si="83"/>
        <v>13970.76</v>
      </c>
      <c r="Q266" s="290"/>
      <c r="R266" s="529"/>
      <c r="S266" s="170">
        <f t="shared" si="71"/>
        <v>0</v>
      </c>
      <c r="T266" s="171">
        <f t="shared" si="72"/>
        <v>0</v>
      </c>
      <c r="U266" s="170">
        <f t="shared" si="73"/>
        <v>13970.76</v>
      </c>
      <c r="V266" s="171">
        <f t="shared" si="74"/>
        <v>0</v>
      </c>
      <c r="X266" s="545">
        <f t="shared" si="81"/>
        <v>0</v>
      </c>
      <c r="Y266" s="546">
        <f t="shared" si="82"/>
        <v>0</v>
      </c>
      <c r="AA266" s="792"/>
      <c r="AB266" s="792"/>
      <c r="AC266" s="792"/>
      <c r="AD266" s="792"/>
      <c r="AE266" s="792"/>
      <c r="AF266" s="792"/>
    </row>
    <row r="267" spans="1:32" ht="14.25" customHeight="1">
      <c r="A267" s="33"/>
      <c r="B267" s="293"/>
      <c r="C267" s="424"/>
      <c r="D267" s="425" t="s">
        <v>218</v>
      </c>
      <c r="E267" s="768" t="s">
        <v>159</v>
      </c>
      <c r="F267" s="768"/>
      <c r="G267" s="768"/>
      <c r="H267" s="766" t="s">
        <v>106</v>
      </c>
      <c r="I267" s="426"/>
      <c r="J267" s="427">
        <f t="shared" si="70"/>
        <v>0</v>
      </c>
      <c r="K267" s="428">
        <f t="shared" si="77"/>
        <v>0</v>
      </c>
      <c r="L267" s="429">
        <f t="shared" si="68"/>
        <v>0</v>
      </c>
      <c r="M267" s="426">
        <f t="shared" si="76"/>
        <v>2248.0300000000002</v>
      </c>
      <c r="N267" s="430">
        <f t="shared" si="69"/>
        <v>0</v>
      </c>
      <c r="O267" s="430">
        <f t="shared" si="75"/>
        <v>0</v>
      </c>
      <c r="P267" s="431">
        <f t="shared" si="83"/>
        <v>0</v>
      </c>
      <c r="Q267" s="290"/>
      <c r="R267" s="529"/>
      <c r="S267" s="170">
        <f t="shared" si="71"/>
        <v>0</v>
      </c>
      <c r="T267" s="171">
        <f t="shared" si="72"/>
        <v>0</v>
      </c>
      <c r="U267" s="170">
        <f t="shared" si="73"/>
        <v>0</v>
      </c>
      <c r="V267" s="171">
        <f t="shared" si="74"/>
        <v>1801.96</v>
      </c>
      <c r="X267" s="545" t="str">
        <f t="shared" si="81"/>
        <v/>
      </c>
      <c r="Y267" s="546">
        <f t="shared" si="82"/>
        <v>0</v>
      </c>
      <c r="AA267" s="792"/>
      <c r="AB267" s="792"/>
      <c r="AC267" s="792"/>
      <c r="AD267" s="792"/>
      <c r="AE267" s="792"/>
      <c r="AF267" s="792"/>
    </row>
    <row r="268" spans="1:32" ht="14.25" customHeight="1">
      <c r="A268" s="33"/>
      <c r="B268" s="293"/>
      <c r="C268" s="424"/>
      <c r="D268" s="425" t="s">
        <v>219</v>
      </c>
      <c r="E268" s="768" t="s">
        <v>136</v>
      </c>
      <c r="F268" s="768"/>
      <c r="G268" s="768"/>
      <c r="H268" s="766" t="s">
        <v>106</v>
      </c>
      <c r="I268" s="426">
        <v>4</v>
      </c>
      <c r="J268" s="427">
        <f t="shared" si="70"/>
        <v>0</v>
      </c>
      <c r="K268" s="428">
        <f t="shared" si="77"/>
        <v>5.9999999999999995E-4</v>
      </c>
      <c r="L268" s="429">
        <f t="shared" si="68"/>
        <v>0</v>
      </c>
      <c r="M268" s="426">
        <f t="shared" si="76"/>
        <v>450.49</v>
      </c>
      <c r="N268" s="430">
        <f t="shared" si="69"/>
        <v>0</v>
      </c>
      <c r="O268" s="430">
        <f t="shared" si="75"/>
        <v>1801.96</v>
      </c>
      <c r="P268" s="431">
        <f t="shared" si="83"/>
        <v>1801.96</v>
      </c>
      <c r="Q268" s="290"/>
      <c r="R268" s="529"/>
      <c r="S268" s="170">
        <f t="shared" si="71"/>
        <v>0</v>
      </c>
      <c r="T268" s="171">
        <f t="shared" si="72"/>
        <v>0</v>
      </c>
      <c r="U268" s="170">
        <f t="shared" si="73"/>
        <v>1801.96</v>
      </c>
      <c r="V268" s="171">
        <f t="shared" si="74"/>
        <v>0</v>
      </c>
      <c r="X268" s="545">
        <f t="shared" si="81"/>
        <v>0</v>
      </c>
      <c r="Y268" s="546">
        <f t="shared" si="82"/>
        <v>0</v>
      </c>
      <c r="AA268" s="792"/>
      <c r="AB268" s="792"/>
      <c r="AC268" s="792"/>
      <c r="AD268" s="792"/>
      <c r="AE268" s="792"/>
      <c r="AF268" s="792"/>
    </row>
    <row r="269" spans="1:32" ht="14.25" customHeight="1">
      <c r="A269" s="33"/>
      <c r="B269" s="293"/>
      <c r="C269" s="424"/>
      <c r="D269" s="425" t="s">
        <v>220</v>
      </c>
      <c r="E269" s="768" t="s">
        <v>137</v>
      </c>
      <c r="F269" s="768"/>
      <c r="G269" s="768"/>
      <c r="H269" s="766" t="s">
        <v>106</v>
      </c>
      <c r="I269" s="426"/>
      <c r="J269" s="427">
        <f t="shared" si="70"/>
        <v>0</v>
      </c>
      <c r="K269" s="428">
        <f t="shared" si="77"/>
        <v>0</v>
      </c>
      <c r="L269" s="429">
        <f t="shared" si="68"/>
        <v>0</v>
      </c>
      <c r="M269" s="426">
        <f t="shared" si="76"/>
        <v>689.47</v>
      </c>
      <c r="N269" s="430">
        <f t="shared" si="69"/>
        <v>0</v>
      </c>
      <c r="O269" s="430">
        <f t="shared" si="75"/>
        <v>0</v>
      </c>
      <c r="P269" s="431">
        <f t="shared" si="83"/>
        <v>0</v>
      </c>
      <c r="Q269" s="290"/>
      <c r="R269" s="529"/>
      <c r="S269" s="170">
        <f t="shared" si="71"/>
        <v>0</v>
      </c>
      <c r="T269" s="171">
        <f t="shared" si="72"/>
        <v>0</v>
      </c>
      <c r="U269" s="170">
        <f t="shared" si="73"/>
        <v>0</v>
      </c>
      <c r="V269" s="171">
        <f t="shared" si="74"/>
        <v>7295.2</v>
      </c>
      <c r="X269" s="545" t="str">
        <f t="shared" si="81"/>
        <v/>
      </c>
      <c r="Y269" s="546">
        <f t="shared" si="82"/>
        <v>0</v>
      </c>
      <c r="AA269" s="792"/>
      <c r="AB269" s="792"/>
      <c r="AC269" s="792"/>
      <c r="AD269" s="792"/>
      <c r="AE269" s="792"/>
      <c r="AF269" s="792"/>
    </row>
    <row r="270" spans="1:32" ht="14.25" customHeight="1">
      <c r="A270" s="33"/>
      <c r="B270" s="293"/>
      <c r="C270" s="424"/>
      <c r="D270" s="425" t="s">
        <v>221</v>
      </c>
      <c r="E270" s="768" t="s">
        <v>138</v>
      </c>
      <c r="F270" s="768"/>
      <c r="G270" s="768"/>
      <c r="H270" s="766" t="s">
        <v>106</v>
      </c>
      <c r="I270" s="426">
        <v>5</v>
      </c>
      <c r="J270" s="427">
        <f t="shared" si="70"/>
        <v>0</v>
      </c>
      <c r="K270" s="428">
        <f t="shared" si="77"/>
        <v>2.5000000000000001E-3</v>
      </c>
      <c r="L270" s="429">
        <f t="shared" ref="L270:L333" si="84">IF(I270=0,0,IF(J270&gt;100%,"excesso",IF(ISNUMBER(J270),ROUND(J270*K270,4),IF(J270="&lt;excesso",ROUND(100%*K270,4),0))))</f>
        <v>0</v>
      </c>
      <c r="M270" s="426">
        <f t="shared" si="76"/>
        <v>1459.04</v>
      </c>
      <c r="N270" s="430">
        <f t="shared" ref="N270:N333" si="85">IF(J270&gt;100%,O270,IF(ISBLANK(I270),0,IF((R270)="cima",ROUNDUP(J270*O270,2),IF((R270)="baixo",ROUNDDOWN(J270*O270,2),ROUND(J270*O270,2)))))</f>
        <v>0</v>
      </c>
      <c r="O270" s="430">
        <f t="shared" si="75"/>
        <v>7295.2</v>
      </c>
      <c r="P270" s="431">
        <f t="shared" si="83"/>
        <v>7295.2</v>
      </c>
      <c r="Q270" s="290"/>
      <c r="R270" s="529"/>
      <c r="S270" s="170">
        <f t="shared" si="71"/>
        <v>0</v>
      </c>
      <c r="T270" s="171">
        <f t="shared" si="72"/>
        <v>0</v>
      </c>
      <c r="U270" s="170">
        <f t="shared" si="73"/>
        <v>7295.2</v>
      </c>
      <c r="V270" s="171">
        <f t="shared" si="74"/>
        <v>0</v>
      </c>
      <c r="X270" s="545">
        <f t="shared" si="81"/>
        <v>0</v>
      </c>
      <c r="Y270" s="546">
        <f t="shared" si="82"/>
        <v>0</v>
      </c>
      <c r="AA270" s="792"/>
      <c r="AB270" s="792"/>
      <c r="AC270" s="792"/>
      <c r="AD270" s="792"/>
      <c r="AE270" s="792"/>
      <c r="AF270" s="792"/>
    </row>
    <row r="271" spans="1:32" ht="14.25" customHeight="1">
      <c r="A271" s="33"/>
      <c r="B271" s="293"/>
      <c r="C271" s="424"/>
      <c r="D271" s="425" t="s">
        <v>222</v>
      </c>
      <c r="E271" s="768" t="s">
        <v>139</v>
      </c>
      <c r="F271" s="768"/>
      <c r="G271" s="768"/>
      <c r="H271" s="766" t="s">
        <v>106</v>
      </c>
      <c r="I271" s="426"/>
      <c r="J271" s="427">
        <f t="shared" ref="J271:J334" si="86">Y271</f>
        <v>0</v>
      </c>
      <c r="K271" s="428">
        <f t="shared" si="77"/>
        <v>0</v>
      </c>
      <c r="L271" s="429">
        <f t="shared" si="84"/>
        <v>0</v>
      </c>
      <c r="M271" s="426">
        <f t="shared" si="76"/>
        <v>1554.88</v>
      </c>
      <c r="N271" s="430">
        <f t="shared" si="85"/>
        <v>0</v>
      </c>
      <c r="O271" s="430">
        <f t="shared" si="75"/>
        <v>0</v>
      </c>
      <c r="P271" s="431">
        <f t="shared" si="83"/>
        <v>0</v>
      </c>
      <c r="Q271" s="290"/>
      <c r="R271" s="529"/>
      <c r="S271" s="170">
        <f t="shared" ref="S271:S334" si="87">IF(ISBLANK(I271),0,S272+N271)</f>
        <v>0</v>
      </c>
      <c r="T271" s="171">
        <f t="shared" ref="T271:T334" si="88">IF(ISBLANK(I271),S272,0)</f>
        <v>0</v>
      </c>
      <c r="U271" s="170">
        <f t="shared" ref="U271:U334" si="89">IF(ISBLANK(I271),0,U272+O271)</f>
        <v>0</v>
      </c>
      <c r="V271" s="171">
        <f t="shared" ref="V271:V334" si="90">IF(ISBLANK(I271),U272,0)</f>
        <v>0</v>
      </c>
      <c r="X271" s="545" t="str">
        <f t="shared" si="81"/>
        <v/>
      </c>
      <c r="Y271" s="546">
        <f t="shared" si="82"/>
        <v>0</v>
      </c>
      <c r="AA271" s="792"/>
      <c r="AB271" s="792"/>
      <c r="AC271" s="792"/>
      <c r="AD271" s="792"/>
      <c r="AE271" s="792"/>
      <c r="AF271" s="792"/>
    </row>
    <row r="272" spans="1:32" ht="14.25" customHeight="1">
      <c r="A272" s="33"/>
      <c r="B272" s="293"/>
      <c r="C272" s="424"/>
      <c r="D272" s="425" t="s">
        <v>223</v>
      </c>
      <c r="E272" s="768" t="s">
        <v>236</v>
      </c>
      <c r="F272" s="768"/>
      <c r="G272" s="768"/>
      <c r="H272" s="766" t="s">
        <v>106</v>
      </c>
      <c r="I272" s="426"/>
      <c r="J272" s="427">
        <f t="shared" si="86"/>
        <v>0</v>
      </c>
      <c r="K272" s="428">
        <f t="shared" si="77"/>
        <v>0</v>
      </c>
      <c r="L272" s="429">
        <f t="shared" si="84"/>
        <v>0</v>
      </c>
      <c r="M272" s="426">
        <f t="shared" si="76"/>
        <v>1695.92</v>
      </c>
      <c r="N272" s="430">
        <f t="shared" si="85"/>
        <v>0</v>
      </c>
      <c r="O272" s="430">
        <f t="shared" si="75"/>
        <v>0</v>
      </c>
      <c r="P272" s="431">
        <f t="shared" si="83"/>
        <v>0</v>
      </c>
      <c r="Q272" s="290"/>
      <c r="R272" s="529"/>
      <c r="S272" s="170">
        <f t="shared" si="87"/>
        <v>0</v>
      </c>
      <c r="T272" s="171">
        <f t="shared" si="88"/>
        <v>0</v>
      </c>
      <c r="U272" s="170">
        <f t="shared" si="89"/>
        <v>0</v>
      </c>
      <c r="V272" s="171">
        <f t="shared" si="90"/>
        <v>0</v>
      </c>
      <c r="X272" s="545" t="str">
        <f t="shared" si="81"/>
        <v/>
      </c>
      <c r="Y272" s="546">
        <f t="shared" si="82"/>
        <v>0</v>
      </c>
      <c r="AA272" s="792"/>
      <c r="AB272" s="792"/>
      <c r="AC272" s="792"/>
      <c r="AD272" s="792"/>
      <c r="AE272" s="792"/>
      <c r="AF272" s="792"/>
    </row>
    <row r="273" spans="1:32" ht="14.25" customHeight="1">
      <c r="A273" s="33"/>
      <c r="B273" s="293"/>
      <c r="C273" s="424"/>
      <c r="D273" s="425" t="s">
        <v>224</v>
      </c>
      <c r="E273" s="768" t="s">
        <v>160</v>
      </c>
      <c r="F273" s="768"/>
      <c r="G273" s="768"/>
      <c r="H273" s="766" t="s">
        <v>106</v>
      </c>
      <c r="I273" s="426"/>
      <c r="J273" s="427">
        <f t="shared" si="86"/>
        <v>0</v>
      </c>
      <c r="K273" s="428">
        <f t="shared" si="77"/>
        <v>0</v>
      </c>
      <c r="L273" s="429">
        <f t="shared" si="84"/>
        <v>0</v>
      </c>
      <c r="M273" s="426">
        <f t="shared" si="76"/>
        <v>1005.58</v>
      </c>
      <c r="N273" s="430">
        <f t="shared" si="85"/>
        <v>0</v>
      </c>
      <c r="O273" s="430">
        <f t="shared" si="75"/>
        <v>0</v>
      </c>
      <c r="P273" s="431">
        <f t="shared" si="83"/>
        <v>0</v>
      </c>
      <c r="Q273" s="290"/>
      <c r="R273" s="529"/>
      <c r="S273" s="170">
        <f t="shared" si="87"/>
        <v>0</v>
      </c>
      <c r="T273" s="171">
        <f t="shared" si="88"/>
        <v>0</v>
      </c>
      <c r="U273" s="170">
        <f t="shared" si="89"/>
        <v>0</v>
      </c>
      <c r="V273" s="171">
        <f t="shared" si="90"/>
        <v>0</v>
      </c>
      <c r="X273" s="545" t="str">
        <f t="shared" si="81"/>
        <v/>
      </c>
      <c r="Y273" s="546">
        <f t="shared" si="82"/>
        <v>0</v>
      </c>
      <c r="AA273" s="792"/>
      <c r="AB273" s="792"/>
      <c r="AC273" s="792"/>
      <c r="AD273" s="792"/>
      <c r="AE273" s="792"/>
      <c r="AF273" s="792"/>
    </row>
    <row r="274" spans="1:32" ht="14.25" customHeight="1">
      <c r="A274" s="33"/>
      <c r="B274" s="293"/>
      <c r="C274" s="424"/>
      <c r="D274" s="425" t="s">
        <v>225</v>
      </c>
      <c r="E274" s="768" t="s">
        <v>140</v>
      </c>
      <c r="F274" s="768"/>
      <c r="G274" s="768"/>
      <c r="H274" s="766" t="s">
        <v>106</v>
      </c>
      <c r="I274" s="426"/>
      <c r="J274" s="427">
        <f t="shared" si="86"/>
        <v>0</v>
      </c>
      <c r="K274" s="428">
        <f t="shared" si="77"/>
        <v>0</v>
      </c>
      <c r="L274" s="429">
        <f t="shared" si="84"/>
        <v>0</v>
      </c>
      <c r="M274" s="426">
        <f t="shared" si="76"/>
        <v>1222.19</v>
      </c>
      <c r="N274" s="430">
        <f t="shared" si="85"/>
        <v>0</v>
      </c>
      <c r="O274" s="430">
        <f t="shared" si="75"/>
        <v>0</v>
      </c>
      <c r="P274" s="431">
        <f t="shared" si="83"/>
        <v>0</v>
      </c>
      <c r="Q274" s="290"/>
      <c r="R274" s="529"/>
      <c r="S274" s="170">
        <f t="shared" si="87"/>
        <v>0</v>
      </c>
      <c r="T274" s="171">
        <f t="shared" si="88"/>
        <v>0</v>
      </c>
      <c r="U274" s="170">
        <f t="shared" si="89"/>
        <v>0</v>
      </c>
      <c r="V274" s="171">
        <f t="shared" si="90"/>
        <v>0</v>
      </c>
      <c r="X274" s="545" t="str">
        <f t="shared" si="81"/>
        <v/>
      </c>
      <c r="Y274" s="546">
        <f t="shared" si="82"/>
        <v>0</v>
      </c>
      <c r="AA274" s="792"/>
      <c r="AB274" s="792"/>
      <c r="AC274" s="792"/>
      <c r="AD274" s="792"/>
      <c r="AE274" s="792"/>
      <c r="AF274" s="792"/>
    </row>
    <row r="275" spans="1:32" ht="14.25" customHeight="1">
      <c r="A275" s="33"/>
      <c r="B275" s="293"/>
      <c r="C275" s="424"/>
      <c r="D275" s="425" t="s">
        <v>238</v>
      </c>
      <c r="E275" s="768" t="s">
        <v>237</v>
      </c>
      <c r="F275" s="768"/>
      <c r="G275" s="768"/>
      <c r="H275" s="766" t="s">
        <v>106</v>
      </c>
      <c r="I275" s="426"/>
      <c r="J275" s="427">
        <f t="shared" si="86"/>
        <v>0</v>
      </c>
      <c r="K275" s="428">
        <f t="shared" si="77"/>
        <v>0</v>
      </c>
      <c r="L275" s="429">
        <f t="shared" si="84"/>
        <v>0</v>
      </c>
      <c r="M275" s="426">
        <f t="shared" si="76"/>
        <v>1916.97</v>
      </c>
      <c r="N275" s="430">
        <f t="shared" si="85"/>
        <v>0</v>
      </c>
      <c r="O275" s="430">
        <f t="shared" ref="O275:O338" si="91">I275*M275</f>
        <v>0</v>
      </c>
      <c r="P275" s="431">
        <f t="shared" si="83"/>
        <v>0</v>
      </c>
      <c r="Q275" s="290"/>
      <c r="R275" s="529"/>
      <c r="S275" s="170">
        <f t="shared" si="87"/>
        <v>0</v>
      </c>
      <c r="T275" s="171">
        <f t="shared" si="88"/>
        <v>0</v>
      </c>
      <c r="U275" s="170">
        <f t="shared" si="89"/>
        <v>0</v>
      </c>
      <c r="V275" s="171">
        <f t="shared" si="90"/>
        <v>16861.4198</v>
      </c>
      <c r="X275" s="545" t="str">
        <f t="shared" si="81"/>
        <v/>
      </c>
      <c r="Y275" s="546">
        <f t="shared" si="82"/>
        <v>0</v>
      </c>
      <c r="AA275" s="792"/>
      <c r="AB275" s="792"/>
      <c r="AC275" s="792"/>
      <c r="AD275" s="792"/>
      <c r="AE275" s="792"/>
      <c r="AF275" s="792"/>
    </row>
    <row r="276" spans="1:32" ht="14.25" customHeight="1">
      <c r="A276" s="33"/>
      <c r="B276" s="293"/>
      <c r="C276" s="424"/>
      <c r="D276" s="425" t="s">
        <v>239</v>
      </c>
      <c r="E276" s="768" t="s">
        <v>161</v>
      </c>
      <c r="F276" s="768"/>
      <c r="G276" s="768"/>
      <c r="H276" s="766" t="s">
        <v>107</v>
      </c>
      <c r="I276" s="426">
        <v>182.74</v>
      </c>
      <c r="J276" s="427">
        <f t="shared" si="86"/>
        <v>0</v>
      </c>
      <c r="K276" s="428">
        <f t="shared" si="77"/>
        <v>5.8999999999999999E-3</v>
      </c>
      <c r="L276" s="429">
        <f t="shared" si="84"/>
        <v>0</v>
      </c>
      <c r="M276" s="426">
        <f t="shared" ref="M276:M339" si="92">M207</f>
        <v>92.27</v>
      </c>
      <c r="N276" s="430">
        <f t="shared" si="85"/>
        <v>0</v>
      </c>
      <c r="O276" s="430">
        <f t="shared" si="91"/>
        <v>16861.4198</v>
      </c>
      <c r="P276" s="431">
        <f t="shared" si="83"/>
        <v>16861.4198</v>
      </c>
      <c r="Q276" s="290"/>
      <c r="R276" s="529"/>
      <c r="S276" s="170">
        <f t="shared" si="87"/>
        <v>0</v>
      </c>
      <c r="T276" s="171">
        <f t="shared" si="88"/>
        <v>0</v>
      </c>
      <c r="U276" s="170">
        <f t="shared" si="89"/>
        <v>16861.4198</v>
      </c>
      <c r="V276" s="171">
        <f t="shared" si="90"/>
        <v>0</v>
      </c>
      <c r="X276" s="545">
        <f t="shared" si="81"/>
        <v>0</v>
      </c>
      <c r="Y276" s="546">
        <f t="shared" si="82"/>
        <v>0</v>
      </c>
      <c r="AA276" s="792"/>
      <c r="AB276" s="792"/>
      <c r="AC276" s="792"/>
      <c r="AD276" s="792"/>
      <c r="AE276" s="792"/>
      <c r="AF276" s="792"/>
    </row>
    <row r="277" spans="1:32" ht="14.25" customHeight="1">
      <c r="A277" s="33"/>
      <c r="B277" s="293"/>
      <c r="C277" s="424">
        <v>9</v>
      </c>
      <c r="D277" s="425">
        <v>9</v>
      </c>
      <c r="E277" s="767" t="s">
        <v>162</v>
      </c>
      <c r="F277" s="768"/>
      <c r="G277" s="768"/>
      <c r="H277" s="766" t="s">
        <v>144</v>
      </c>
      <c r="I277" s="426"/>
      <c r="J277" s="427"/>
      <c r="K277" s="428">
        <f t="shared" si="77"/>
        <v>0</v>
      </c>
      <c r="L277" s="429">
        <f t="shared" si="84"/>
        <v>0</v>
      </c>
      <c r="M277" s="426">
        <f t="shared" si="92"/>
        <v>0</v>
      </c>
      <c r="N277" s="430">
        <f t="shared" si="85"/>
        <v>0</v>
      </c>
      <c r="O277" s="430">
        <f t="shared" si="91"/>
        <v>0</v>
      </c>
      <c r="P277" s="431">
        <f t="shared" si="83"/>
        <v>0</v>
      </c>
      <c r="Q277" s="290"/>
      <c r="R277" s="529"/>
      <c r="S277" s="170">
        <f t="shared" si="87"/>
        <v>0</v>
      </c>
      <c r="T277" s="171">
        <f t="shared" si="88"/>
        <v>0</v>
      </c>
      <c r="U277" s="170">
        <f t="shared" si="89"/>
        <v>0</v>
      </c>
      <c r="V277" s="171">
        <f t="shared" si="90"/>
        <v>6707.88</v>
      </c>
      <c r="X277" s="545" t="str">
        <f t="shared" si="81"/>
        <v/>
      </c>
      <c r="Y277" s="546">
        <f t="shared" si="82"/>
        <v>0</v>
      </c>
      <c r="AA277" s="792"/>
      <c r="AB277" s="792"/>
      <c r="AC277" s="792"/>
      <c r="AD277" s="792"/>
      <c r="AE277" s="792"/>
      <c r="AF277" s="792"/>
    </row>
    <row r="278" spans="1:32" ht="14.25" customHeight="1">
      <c r="A278" s="33"/>
      <c r="B278" s="293"/>
      <c r="C278" s="424"/>
      <c r="D278" s="425" t="s">
        <v>226</v>
      </c>
      <c r="E278" s="768" t="s">
        <v>141</v>
      </c>
      <c r="F278" s="768"/>
      <c r="G278" s="768"/>
      <c r="H278" s="766" t="s">
        <v>106</v>
      </c>
      <c r="I278" s="426">
        <v>0</v>
      </c>
      <c r="J278" s="427">
        <f t="shared" si="86"/>
        <v>0</v>
      </c>
      <c r="K278" s="428">
        <f t="shared" si="77"/>
        <v>0</v>
      </c>
      <c r="L278" s="429">
        <f t="shared" si="84"/>
        <v>0</v>
      </c>
      <c r="M278" s="426">
        <f t="shared" si="92"/>
        <v>115.96</v>
      </c>
      <c r="N278" s="430">
        <f t="shared" si="85"/>
        <v>0</v>
      </c>
      <c r="O278" s="430">
        <f t="shared" si="91"/>
        <v>0</v>
      </c>
      <c r="P278" s="431">
        <f t="shared" si="83"/>
        <v>0</v>
      </c>
      <c r="Q278" s="290"/>
      <c r="R278" s="529"/>
      <c r="S278" s="170">
        <f t="shared" si="87"/>
        <v>0</v>
      </c>
      <c r="T278" s="171">
        <f t="shared" si="88"/>
        <v>0</v>
      </c>
      <c r="U278" s="170">
        <f t="shared" si="89"/>
        <v>6707.88</v>
      </c>
      <c r="V278" s="171">
        <f t="shared" si="90"/>
        <v>0</v>
      </c>
      <c r="X278" s="545">
        <f t="shared" si="81"/>
        <v>0</v>
      </c>
      <c r="Y278" s="546">
        <f t="shared" si="82"/>
        <v>0</v>
      </c>
      <c r="AA278" s="792"/>
      <c r="AB278" s="792"/>
      <c r="AC278" s="792"/>
      <c r="AD278" s="792"/>
      <c r="AE278" s="792"/>
      <c r="AF278" s="792"/>
    </row>
    <row r="279" spans="1:32" ht="14.25" customHeight="1">
      <c r="A279" s="33"/>
      <c r="B279" s="293"/>
      <c r="C279" s="424"/>
      <c r="D279" s="425" t="s">
        <v>227</v>
      </c>
      <c r="E279" s="768" t="s">
        <v>142</v>
      </c>
      <c r="F279" s="768"/>
      <c r="G279" s="768"/>
      <c r="H279" s="766" t="s">
        <v>106</v>
      </c>
      <c r="I279" s="426">
        <v>3</v>
      </c>
      <c r="J279" s="427">
        <f t="shared" si="86"/>
        <v>0</v>
      </c>
      <c r="K279" s="428">
        <f t="shared" ref="K279:K342" si="93">IF(ISBLANK(total),0,IF((A279)="cima",ROUNDUP(O279/total,4),IF((A279)="baixo",ROUNDDOWN(O279/total,4),ROUND(O279/total,4))))</f>
        <v>1E-4</v>
      </c>
      <c r="L279" s="429">
        <f t="shared" si="84"/>
        <v>0</v>
      </c>
      <c r="M279" s="426">
        <f t="shared" si="92"/>
        <v>115.96</v>
      </c>
      <c r="N279" s="430">
        <f t="shared" si="85"/>
        <v>0</v>
      </c>
      <c r="O279" s="430">
        <f t="shared" si="91"/>
        <v>347.88</v>
      </c>
      <c r="P279" s="431">
        <f t="shared" si="83"/>
        <v>347.88</v>
      </c>
      <c r="Q279" s="290"/>
      <c r="R279" s="529"/>
      <c r="S279" s="170">
        <f t="shared" si="87"/>
        <v>0</v>
      </c>
      <c r="T279" s="171">
        <f t="shared" si="88"/>
        <v>0</v>
      </c>
      <c r="U279" s="170">
        <f t="shared" si="89"/>
        <v>6707.88</v>
      </c>
      <c r="V279" s="171">
        <f t="shared" si="90"/>
        <v>0</v>
      </c>
      <c r="X279" s="545">
        <f t="shared" si="81"/>
        <v>0</v>
      </c>
      <c r="Y279" s="546">
        <f t="shared" si="82"/>
        <v>0</v>
      </c>
      <c r="AA279" s="792"/>
      <c r="AB279" s="792"/>
      <c r="AC279" s="792"/>
      <c r="AD279" s="792"/>
      <c r="AE279" s="792"/>
      <c r="AF279" s="792"/>
    </row>
    <row r="280" spans="1:32" ht="14.25" customHeight="1">
      <c r="A280" s="33"/>
      <c r="B280" s="293"/>
      <c r="C280" s="424"/>
      <c r="D280" s="425" t="s">
        <v>228</v>
      </c>
      <c r="E280" s="768" t="s">
        <v>143</v>
      </c>
      <c r="F280" s="768"/>
      <c r="G280" s="768"/>
      <c r="H280" s="766" t="s">
        <v>106</v>
      </c>
      <c r="I280" s="426">
        <v>3</v>
      </c>
      <c r="J280" s="427">
        <f t="shared" si="86"/>
        <v>0</v>
      </c>
      <c r="K280" s="428">
        <f t="shared" si="93"/>
        <v>1E-4</v>
      </c>
      <c r="L280" s="429">
        <f t="shared" si="84"/>
        <v>0</v>
      </c>
      <c r="M280" s="426">
        <f t="shared" si="92"/>
        <v>118.24</v>
      </c>
      <c r="N280" s="430">
        <f t="shared" si="85"/>
        <v>0</v>
      </c>
      <c r="O280" s="430">
        <f t="shared" si="91"/>
        <v>354.71999999999997</v>
      </c>
      <c r="P280" s="431">
        <f t="shared" si="83"/>
        <v>354.71999999999997</v>
      </c>
      <c r="Q280" s="290"/>
      <c r="R280" s="529"/>
      <c r="S280" s="170">
        <f t="shared" si="87"/>
        <v>0</v>
      </c>
      <c r="T280" s="171">
        <f t="shared" si="88"/>
        <v>0</v>
      </c>
      <c r="U280" s="170">
        <f t="shared" si="89"/>
        <v>6360</v>
      </c>
      <c r="V280" s="171">
        <f t="shared" si="90"/>
        <v>0</v>
      </c>
      <c r="X280" s="545">
        <f t="shared" si="81"/>
        <v>0</v>
      </c>
      <c r="Y280" s="546">
        <f t="shared" si="82"/>
        <v>0</v>
      </c>
      <c r="AA280" s="792"/>
      <c r="AB280" s="792"/>
      <c r="AC280" s="792"/>
      <c r="AD280" s="792"/>
      <c r="AE280" s="792"/>
      <c r="AF280" s="792"/>
    </row>
    <row r="281" spans="1:32" ht="14.25" customHeight="1">
      <c r="A281" s="33"/>
      <c r="B281" s="293"/>
      <c r="C281" s="424"/>
      <c r="D281" s="425" t="s">
        <v>229</v>
      </c>
      <c r="E281" s="768" t="s">
        <v>110</v>
      </c>
      <c r="F281" s="768"/>
      <c r="G281" s="768"/>
      <c r="H281" s="766" t="s">
        <v>106</v>
      </c>
      <c r="I281" s="426">
        <v>3</v>
      </c>
      <c r="J281" s="427">
        <f t="shared" si="86"/>
        <v>0</v>
      </c>
      <c r="K281" s="428">
        <f t="shared" si="93"/>
        <v>1E-4</v>
      </c>
      <c r="L281" s="429">
        <f t="shared" si="84"/>
        <v>0</v>
      </c>
      <c r="M281" s="426">
        <f t="shared" si="92"/>
        <v>140.43</v>
      </c>
      <c r="N281" s="430">
        <f t="shared" si="85"/>
        <v>0</v>
      </c>
      <c r="O281" s="430">
        <f t="shared" si="91"/>
        <v>421.29</v>
      </c>
      <c r="P281" s="431">
        <f t="shared" si="83"/>
        <v>421.29</v>
      </c>
      <c r="Q281" s="290"/>
      <c r="R281" s="529"/>
      <c r="S281" s="170">
        <f t="shared" si="87"/>
        <v>0</v>
      </c>
      <c r="T281" s="171">
        <f t="shared" si="88"/>
        <v>0</v>
      </c>
      <c r="U281" s="170">
        <f t="shared" si="89"/>
        <v>6005.28</v>
      </c>
      <c r="V281" s="171">
        <f t="shared" si="90"/>
        <v>0</v>
      </c>
      <c r="X281" s="545">
        <f t="shared" si="81"/>
        <v>0</v>
      </c>
      <c r="Y281" s="546">
        <f t="shared" si="82"/>
        <v>0</v>
      </c>
      <c r="AA281" s="792"/>
      <c r="AB281" s="792"/>
      <c r="AC281" s="792"/>
      <c r="AD281" s="792"/>
      <c r="AE281" s="792"/>
      <c r="AF281" s="792"/>
    </row>
    <row r="282" spans="1:32" ht="14.25" customHeight="1">
      <c r="A282" s="33"/>
      <c r="B282" s="293"/>
      <c r="C282" s="424"/>
      <c r="D282" s="425" t="s">
        <v>230</v>
      </c>
      <c r="E282" s="768" t="s">
        <v>104</v>
      </c>
      <c r="F282" s="768"/>
      <c r="G282" s="768"/>
      <c r="H282" s="766" t="s">
        <v>106</v>
      </c>
      <c r="I282" s="426">
        <v>3</v>
      </c>
      <c r="J282" s="427">
        <f t="shared" si="86"/>
        <v>0</v>
      </c>
      <c r="K282" s="428">
        <f t="shared" si="93"/>
        <v>1E-4</v>
      </c>
      <c r="L282" s="429">
        <f t="shared" si="84"/>
        <v>0</v>
      </c>
      <c r="M282" s="426">
        <f t="shared" si="92"/>
        <v>82.15</v>
      </c>
      <c r="N282" s="430">
        <f t="shared" si="85"/>
        <v>0</v>
      </c>
      <c r="O282" s="430">
        <f t="shared" si="91"/>
        <v>246.45000000000002</v>
      </c>
      <c r="P282" s="431">
        <f t="shared" si="83"/>
        <v>246.45000000000002</v>
      </c>
      <c r="Q282" s="290"/>
      <c r="R282" s="529"/>
      <c r="S282" s="170">
        <f t="shared" si="87"/>
        <v>0</v>
      </c>
      <c r="T282" s="171">
        <f t="shared" si="88"/>
        <v>0</v>
      </c>
      <c r="U282" s="170">
        <f t="shared" si="89"/>
        <v>5583.99</v>
      </c>
      <c r="V282" s="171">
        <f t="shared" si="90"/>
        <v>0</v>
      </c>
      <c r="X282" s="545">
        <f t="shared" si="81"/>
        <v>0</v>
      </c>
      <c r="Y282" s="546">
        <f t="shared" si="82"/>
        <v>0</v>
      </c>
      <c r="AA282" s="792"/>
      <c r="AB282" s="792"/>
      <c r="AC282" s="792"/>
      <c r="AD282" s="792"/>
      <c r="AE282" s="792"/>
      <c r="AF282" s="792"/>
    </row>
    <row r="283" spans="1:32" ht="14.25" customHeight="1">
      <c r="A283" s="33"/>
      <c r="B283" s="293"/>
      <c r="C283" s="424"/>
      <c r="D283" s="425" t="s">
        <v>231</v>
      </c>
      <c r="E283" s="768" t="s">
        <v>105</v>
      </c>
      <c r="F283" s="768"/>
      <c r="G283" s="768"/>
      <c r="H283" s="766" t="s">
        <v>106</v>
      </c>
      <c r="I283" s="426">
        <v>3</v>
      </c>
      <c r="J283" s="427">
        <f t="shared" si="86"/>
        <v>0</v>
      </c>
      <c r="K283" s="428">
        <f t="shared" si="93"/>
        <v>1E-4</v>
      </c>
      <c r="L283" s="429">
        <f t="shared" si="84"/>
        <v>0</v>
      </c>
      <c r="M283" s="426">
        <f t="shared" si="92"/>
        <v>66.94</v>
      </c>
      <c r="N283" s="430">
        <f t="shared" si="85"/>
        <v>0</v>
      </c>
      <c r="O283" s="430">
        <f t="shared" si="91"/>
        <v>200.82</v>
      </c>
      <c r="P283" s="431">
        <f t="shared" si="83"/>
        <v>200.82</v>
      </c>
      <c r="Q283" s="290"/>
      <c r="R283" s="529"/>
      <c r="S283" s="170">
        <f t="shared" si="87"/>
        <v>0</v>
      </c>
      <c r="T283" s="171">
        <f t="shared" si="88"/>
        <v>0</v>
      </c>
      <c r="U283" s="170">
        <f t="shared" si="89"/>
        <v>5337.54</v>
      </c>
      <c r="V283" s="171">
        <f t="shared" si="90"/>
        <v>0</v>
      </c>
      <c r="X283" s="545">
        <f t="shared" si="81"/>
        <v>0</v>
      </c>
      <c r="Y283" s="546">
        <f t="shared" si="82"/>
        <v>0</v>
      </c>
      <c r="AA283" s="792"/>
      <c r="AB283" s="792"/>
      <c r="AC283" s="792"/>
      <c r="AD283" s="792"/>
      <c r="AE283" s="792"/>
      <c r="AF283" s="792"/>
    </row>
    <row r="284" spans="1:32" ht="14.25" customHeight="1">
      <c r="A284" s="33"/>
      <c r="B284" s="293"/>
      <c r="C284" s="424"/>
      <c r="D284" s="425" t="s">
        <v>232</v>
      </c>
      <c r="E284" s="768" t="s">
        <v>163</v>
      </c>
      <c r="F284" s="768"/>
      <c r="G284" s="768"/>
      <c r="H284" s="766" t="s">
        <v>106</v>
      </c>
      <c r="I284" s="426">
        <v>3</v>
      </c>
      <c r="J284" s="427">
        <f t="shared" si="86"/>
        <v>0</v>
      </c>
      <c r="K284" s="428">
        <f t="shared" si="93"/>
        <v>1E-4</v>
      </c>
      <c r="L284" s="429">
        <f t="shared" si="84"/>
        <v>0</v>
      </c>
      <c r="M284" s="426">
        <f t="shared" si="92"/>
        <v>109.49</v>
      </c>
      <c r="N284" s="430">
        <f t="shared" si="85"/>
        <v>0</v>
      </c>
      <c r="O284" s="430">
        <f t="shared" si="91"/>
        <v>328.46999999999997</v>
      </c>
      <c r="P284" s="431">
        <f t="shared" si="83"/>
        <v>328.46999999999997</v>
      </c>
      <c r="Q284" s="290"/>
      <c r="R284" s="529"/>
      <c r="S284" s="170">
        <f t="shared" si="87"/>
        <v>0</v>
      </c>
      <c r="T284" s="171">
        <f t="shared" si="88"/>
        <v>0</v>
      </c>
      <c r="U284" s="170">
        <f t="shared" si="89"/>
        <v>5136.72</v>
      </c>
      <c r="V284" s="171">
        <f t="shared" si="90"/>
        <v>0</v>
      </c>
      <c r="X284" s="545">
        <f t="shared" ref="X284:X285" si="94">IF(ISBLANK(I284),"",AA284+AB284+AC284+AD284+AE284+AF284)</f>
        <v>0</v>
      </c>
      <c r="Y284" s="546">
        <f t="shared" ref="Y284:Y285" si="95">IF(I284=0,0,X284/I284)</f>
        <v>0</v>
      </c>
      <c r="AA284" s="792"/>
      <c r="AB284" s="792"/>
      <c r="AC284" s="792"/>
      <c r="AD284" s="792"/>
      <c r="AE284" s="792"/>
      <c r="AF284" s="792"/>
    </row>
    <row r="285" spans="1:32" ht="14.25" customHeight="1" thickBot="1">
      <c r="A285" s="33"/>
      <c r="B285" s="293"/>
      <c r="C285" s="424"/>
      <c r="D285" s="425" t="s">
        <v>233</v>
      </c>
      <c r="E285" s="768" t="s">
        <v>164</v>
      </c>
      <c r="F285" s="768"/>
      <c r="G285" s="768"/>
      <c r="H285" s="766" t="s">
        <v>109</v>
      </c>
      <c r="I285" s="426">
        <v>1</v>
      </c>
      <c r="J285" s="427">
        <f t="shared" si="86"/>
        <v>0</v>
      </c>
      <c r="K285" s="428">
        <f t="shared" si="93"/>
        <v>1.6999999999999999E-3</v>
      </c>
      <c r="L285" s="429">
        <f t="shared" si="84"/>
        <v>0</v>
      </c>
      <c r="M285" s="426">
        <f t="shared" si="92"/>
        <v>4808.25</v>
      </c>
      <c r="N285" s="430">
        <f t="shared" si="85"/>
        <v>0</v>
      </c>
      <c r="O285" s="433">
        <f t="shared" si="91"/>
        <v>4808.25</v>
      </c>
      <c r="P285" s="431">
        <f t="shared" ref="P285" si="96">O285-N285</f>
        <v>4808.25</v>
      </c>
      <c r="Q285" s="290"/>
      <c r="R285" s="529"/>
      <c r="S285" s="170">
        <f t="shared" si="87"/>
        <v>0</v>
      </c>
      <c r="T285" s="171">
        <f t="shared" si="88"/>
        <v>0</v>
      </c>
      <c r="U285" s="170">
        <f t="shared" si="89"/>
        <v>4808.25</v>
      </c>
      <c r="V285" s="516">
        <f t="shared" si="90"/>
        <v>0</v>
      </c>
      <c r="X285" s="545">
        <f t="shared" si="94"/>
        <v>0</v>
      </c>
      <c r="Y285" s="546">
        <f t="shared" si="95"/>
        <v>0</v>
      </c>
      <c r="AA285" s="792"/>
      <c r="AB285" s="792"/>
      <c r="AC285" s="792"/>
      <c r="AD285" s="792"/>
      <c r="AE285" s="792"/>
      <c r="AF285" s="792"/>
    </row>
    <row r="286" spans="1:32" ht="14.25" customHeight="1" thickBot="1">
      <c r="A286" s="33"/>
      <c r="B286" s="293"/>
      <c r="C286" s="640">
        <f>IF(ISBLANK(total),0,IF((A286)="cima",ROUNDUP(O286/total,4),IF((A286)="baixo",ROUNDDOWN(O286/total,4),ROUND(O286/total,4))))</f>
        <v>0.14230000000000001</v>
      </c>
      <c r="D286" s="641"/>
      <c r="E286" s="641"/>
      <c r="F286" s="641"/>
      <c r="G286" s="641"/>
      <c r="H286" s="641"/>
      <c r="I286" s="641"/>
      <c r="J286" s="641"/>
      <c r="K286" s="641"/>
      <c r="L286" s="641"/>
      <c r="M286" s="641"/>
      <c r="N286" s="642"/>
      <c r="O286" s="513">
        <f>SUM(O221:O285)</f>
        <v>409038.08529999998</v>
      </c>
      <c r="P286" s="513">
        <f>SUM(P220:P285)</f>
        <v>375937.96530000004</v>
      </c>
      <c r="Q286" s="290"/>
      <c r="R286" s="531"/>
      <c r="S286" s="527">
        <f t="shared" si="87"/>
        <v>0</v>
      </c>
      <c r="T286" s="528">
        <f t="shared" si="88"/>
        <v>0</v>
      </c>
      <c r="U286" s="541">
        <f t="shared" si="89"/>
        <v>0</v>
      </c>
      <c r="V286" s="542">
        <f>SUM(V220:V285)</f>
        <v>409038.08530000004</v>
      </c>
      <c r="X286" s="526"/>
      <c r="Y286" s="291"/>
      <c r="AA286" s="298"/>
      <c r="AB286" s="298"/>
      <c r="AC286" s="298"/>
      <c r="AD286" s="298"/>
      <c r="AE286" s="298"/>
      <c r="AF286" s="298"/>
    </row>
    <row r="287" spans="1:32" ht="12.75" customHeight="1" thickBot="1">
      <c r="A287" s="33"/>
      <c r="B287" s="293"/>
      <c r="C287" s="305"/>
      <c r="D287" s="306"/>
      <c r="E287" s="307"/>
      <c r="F287" s="307"/>
      <c r="G287" s="307"/>
      <c r="H287" s="308"/>
      <c r="I287" s="301"/>
      <c r="J287" s="289"/>
      <c r="K287" s="302"/>
      <c r="L287" s="303"/>
      <c r="M287" s="301"/>
      <c r="N287" s="304"/>
      <c r="O287" s="304"/>
      <c r="P287" s="322"/>
      <c r="Q287" s="290"/>
      <c r="R287" s="523"/>
      <c r="S287" s="524">
        <f t="shared" si="87"/>
        <v>0</v>
      </c>
      <c r="T287" s="525">
        <f t="shared" si="88"/>
        <v>0</v>
      </c>
      <c r="U287" s="524">
        <f t="shared" si="89"/>
        <v>0</v>
      </c>
      <c r="V287" s="525">
        <f t="shared" si="90"/>
        <v>0</v>
      </c>
      <c r="X287" s="526"/>
      <c r="Y287" s="291"/>
      <c r="AA287" s="298"/>
      <c r="AB287" s="298"/>
      <c r="AC287" s="298"/>
      <c r="AD287" s="298"/>
      <c r="AE287" s="298"/>
      <c r="AF287" s="298"/>
    </row>
    <row r="288" spans="1:32" ht="14.25" customHeight="1" thickBot="1">
      <c r="A288" s="33"/>
      <c r="B288" s="293" t="s">
        <v>13</v>
      </c>
      <c r="C288" s="452" t="s">
        <v>246</v>
      </c>
      <c r="D288" s="634" t="s">
        <v>247</v>
      </c>
      <c r="E288" s="635"/>
      <c r="F288" s="635"/>
      <c r="G288" s="635"/>
      <c r="H288" s="635"/>
      <c r="I288" s="635"/>
      <c r="J288" s="635"/>
      <c r="K288" s="635"/>
      <c r="L288" s="635"/>
      <c r="M288" s="635"/>
      <c r="N288" s="635"/>
      <c r="O288" s="635"/>
      <c r="P288" s="635"/>
      <c r="Q288" s="635"/>
      <c r="R288" s="635"/>
      <c r="S288" s="635"/>
      <c r="T288" s="635"/>
      <c r="U288" s="635"/>
      <c r="V288" s="635"/>
      <c r="W288" s="635"/>
      <c r="X288" s="635"/>
      <c r="Y288" s="636"/>
      <c r="AA288" s="795" t="str">
        <f>D288</f>
        <v>RUA GENEROSO FERREIRA - ENTRE ESTACAS 0PP E 3 + 7,00m</v>
      </c>
      <c r="AB288" s="796"/>
      <c r="AC288" s="796"/>
      <c r="AD288" s="796"/>
      <c r="AE288" s="796"/>
      <c r="AF288" s="797"/>
    </row>
    <row r="289" spans="1:32" ht="14.25" customHeight="1">
      <c r="A289" s="33"/>
      <c r="B289" s="293"/>
      <c r="C289" s="434">
        <v>1</v>
      </c>
      <c r="D289" s="435" t="s">
        <v>99</v>
      </c>
      <c r="E289" s="787" t="s">
        <v>18</v>
      </c>
      <c r="F289" s="450"/>
      <c r="G289" s="450"/>
      <c r="H289" s="783"/>
      <c r="I289" s="436"/>
      <c r="J289" s="437"/>
      <c r="K289" s="438">
        <f t="shared" si="93"/>
        <v>0</v>
      </c>
      <c r="L289" s="439">
        <f t="shared" si="84"/>
        <v>0</v>
      </c>
      <c r="M289" s="436">
        <f t="shared" si="92"/>
        <v>0</v>
      </c>
      <c r="N289" s="440">
        <f t="shared" si="85"/>
        <v>0</v>
      </c>
      <c r="O289" s="440">
        <f t="shared" si="91"/>
        <v>0</v>
      </c>
      <c r="P289" s="441"/>
      <c r="Q289" s="290"/>
      <c r="R289" s="771"/>
      <c r="S289" s="519">
        <f t="shared" si="87"/>
        <v>0</v>
      </c>
      <c r="T289" s="520">
        <f t="shared" si="88"/>
        <v>0</v>
      </c>
      <c r="U289" s="519">
        <f t="shared" si="89"/>
        <v>0</v>
      </c>
      <c r="V289" s="520">
        <f t="shared" si="90"/>
        <v>0</v>
      </c>
      <c r="X289" s="545" t="str">
        <f t="shared" ref="X289:X352" si="97">IF(ISBLANK(I289),"",AA289+AB289+AC289+AD289+AE289+AF289)</f>
        <v/>
      </c>
      <c r="Y289" s="546">
        <f t="shared" ref="Y289:Y352" si="98">IF(I289=0,0,X289/I289)</f>
        <v>0</v>
      </c>
      <c r="AA289" s="793"/>
      <c r="AB289" s="793"/>
      <c r="AC289" s="793"/>
      <c r="AD289" s="793"/>
      <c r="AE289" s="793"/>
      <c r="AF289" s="793"/>
    </row>
    <row r="290" spans="1:32" ht="14.25" customHeight="1">
      <c r="A290" s="33"/>
      <c r="B290" s="293"/>
      <c r="C290" s="442"/>
      <c r="D290" s="443" t="s">
        <v>171</v>
      </c>
      <c r="E290" s="786" t="s">
        <v>174</v>
      </c>
      <c r="F290" s="786"/>
      <c r="G290" s="786"/>
      <c r="H290" s="784" t="s">
        <v>106</v>
      </c>
      <c r="I290" s="444">
        <v>0</v>
      </c>
      <c r="J290" s="445">
        <f t="shared" si="86"/>
        <v>0</v>
      </c>
      <c r="K290" s="446">
        <f t="shared" si="93"/>
        <v>0</v>
      </c>
      <c r="L290" s="447">
        <f t="shared" si="84"/>
        <v>0</v>
      </c>
      <c r="M290" s="444">
        <f t="shared" si="92"/>
        <v>1737.11</v>
      </c>
      <c r="N290" s="448">
        <f t="shared" si="85"/>
        <v>0</v>
      </c>
      <c r="O290" s="448">
        <f t="shared" si="91"/>
        <v>0</v>
      </c>
      <c r="P290" s="449">
        <f t="shared" ref="P290:P353" si="99">O290-N290</f>
        <v>0</v>
      </c>
      <c r="Q290" s="290"/>
      <c r="R290" s="529"/>
      <c r="S290" s="170">
        <f t="shared" si="87"/>
        <v>0</v>
      </c>
      <c r="T290" s="171">
        <f t="shared" si="88"/>
        <v>0</v>
      </c>
      <c r="U290" s="170">
        <f t="shared" si="89"/>
        <v>0</v>
      </c>
      <c r="V290" s="171">
        <f t="shared" si="90"/>
        <v>0</v>
      </c>
      <c r="X290" s="545">
        <f t="shared" si="97"/>
        <v>0</v>
      </c>
      <c r="Y290" s="546">
        <f t="shared" si="98"/>
        <v>0</v>
      </c>
      <c r="AA290" s="792"/>
      <c r="AB290" s="792"/>
      <c r="AC290" s="792"/>
      <c r="AD290" s="792"/>
      <c r="AE290" s="792"/>
      <c r="AF290" s="792"/>
    </row>
    <row r="291" spans="1:32" ht="14.25" customHeight="1">
      <c r="A291" s="33"/>
      <c r="B291" s="293"/>
      <c r="C291" s="442">
        <v>2</v>
      </c>
      <c r="D291" s="443" t="s">
        <v>100</v>
      </c>
      <c r="E291" s="785" t="s">
        <v>115</v>
      </c>
      <c r="F291" s="786"/>
      <c r="G291" s="786"/>
      <c r="H291" s="784" t="s">
        <v>144</v>
      </c>
      <c r="I291" s="444"/>
      <c r="J291" s="445"/>
      <c r="K291" s="446">
        <f t="shared" si="93"/>
        <v>0</v>
      </c>
      <c r="L291" s="447">
        <f t="shared" si="84"/>
        <v>0</v>
      </c>
      <c r="M291" s="444">
        <f t="shared" si="92"/>
        <v>0</v>
      </c>
      <c r="N291" s="448">
        <f t="shared" si="85"/>
        <v>0</v>
      </c>
      <c r="O291" s="448">
        <f t="shared" si="91"/>
        <v>0</v>
      </c>
      <c r="P291" s="449">
        <f t="shared" si="99"/>
        <v>0</v>
      </c>
      <c r="Q291" s="290"/>
      <c r="R291" s="529"/>
      <c r="S291" s="170">
        <f t="shared" si="87"/>
        <v>0</v>
      </c>
      <c r="T291" s="171">
        <f t="shared" si="88"/>
        <v>0</v>
      </c>
      <c r="U291" s="170">
        <f t="shared" si="89"/>
        <v>0</v>
      </c>
      <c r="V291" s="171">
        <f t="shared" si="90"/>
        <v>1373.4859999999999</v>
      </c>
      <c r="X291" s="545" t="str">
        <f t="shared" si="97"/>
        <v/>
      </c>
      <c r="Y291" s="546">
        <f t="shared" si="98"/>
        <v>0</v>
      </c>
      <c r="AA291" s="792"/>
      <c r="AB291" s="792"/>
      <c r="AC291" s="792"/>
      <c r="AD291" s="792"/>
      <c r="AE291" s="792"/>
      <c r="AF291" s="792"/>
    </row>
    <row r="292" spans="1:32" ht="14.25" customHeight="1">
      <c r="A292" s="33"/>
      <c r="B292" s="293"/>
      <c r="C292" s="442"/>
      <c r="D292" s="443" t="s">
        <v>172</v>
      </c>
      <c r="E292" s="786" t="s">
        <v>149</v>
      </c>
      <c r="F292" s="786"/>
      <c r="G292" s="786"/>
      <c r="H292" s="784" t="s">
        <v>107</v>
      </c>
      <c r="I292" s="444">
        <v>9.85</v>
      </c>
      <c r="J292" s="445">
        <f t="shared" si="86"/>
        <v>0</v>
      </c>
      <c r="K292" s="446">
        <f t="shared" si="93"/>
        <v>0</v>
      </c>
      <c r="L292" s="447">
        <f t="shared" si="84"/>
        <v>0</v>
      </c>
      <c r="M292" s="444">
        <f t="shared" si="92"/>
        <v>5.66</v>
      </c>
      <c r="N292" s="448">
        <f t="shared" si="85"/>
        <v>0</v>
      </c>
      <c r="O292" s="448">
        <f t="shared" si="91"/>
        <v>55.750999999999998</v>
      </c>
      <c r="P292" s="449">
        <f t="shared" si="99"/>
        <v>55.750999999999998</v>
      </c>
      <c r="Q292" s="290"/>
      <c r="R292" s="529"/>
      <c r="S292" s="170">
        <f t="shared" si="87"/>
        <v>0</v>
      </c>
      <c r="T292" s="171">
        <f t="shared" si="88"/>
        <v>0</v>
      </c>
      <c r="U292" s="170">
        <f t="shared" si="89"/>
        <v>1373.4859999999999</v>
      </c>
      <c r="V292" s="171">
        <f t="shared" si="90"/>
        <v>0</v>
      </c>
      <c r="X292" s="545">
        <f t="shared" si="97"/>
        <v>0</v>
      </c>
      <c r="Y292" s="546">
        <f t="shared" si="98"/>
        <v>0</v>
      </c>
      <c r="AA292" s="792"/>
      <c r="AB292" s="792"/>
      <c r="AC292" s="792"/>
      <c r="AD292" s="792"/>
      <c r="AE292" s="792"/>
      <c r="AF292" s="792"/>
    </row>
    <row r="293" spans="1:32" ht="14.25" customHeight="1">
      <c r="A293" s="33"/>
      <c r="B293" s="293"/>
      <c r="C293" s="442"/>
      <c r="D293" s="443" t="s">
        <v>173</v>
      </c>
      <c r="E293" s="786" t="s">
        <v>175</v>
      </c>
      <c r="F293" s="786"/>
      <c r="G293" s="786"/>
      <c r="H293" s="784" t="s">
        <v>107</v>
      </c>
      <c r="I293" s="444">
        <v>193.5</v>
      </c>
      <c r="J293" s="445">
        <f t="shared" si="86"/>
        <v>0</v>
      </c>
      <c r="K293" s="446">
        <f t="shared" si="93"/>
        <v>5.0000000000000001E-4</v>
      </c>
      <c r="L293" s="447">
        <f t="shared" si="84"/>
        <v>0</v>
      </c>
      <c r="M293" s="444">
        <f t="shared" si="92"/>
        <v>6.81</v>
      </c>
      <c r="N293" s="448">
        <f t="shared" si="85"/>
        <v>0</v>
      </c>
      <c r="O293" s="448">
        <f t="shared" si="91"/>
        <v>1317.7349999999999</v>
      </c>
      <c r="P293" s="449">
        <f t="shared" si="99"/>
        <v>1317.7349999999999</v>
      </c>
      <c r="Q293" s="290"/>
      <c r="R293" s="529"/>
      <c r="S293" s="170">
        <f t="shared" si="87"/>
        <v>0</v>
      </c>
      <c r="T293" s="171">
        <f t="shared" si="88"/>
        <v>0</v>
      </c>
      <c r="U293" s="170">
        <f t="shared" si="89"/>
        <v>1317.7349999999999</v>
      </c>
      <c r="V293" s="171">
        <f t="shared" si="90"/>
        <v>0</v>
      </c>
      <c r="X293" s="545">
        <f t="shared" si="97"/>
        <v>0</v>
      </c>
      <c r="Y293" s="546">
        <f t="shared" si="98"/>
        <v>0</v>
      </c>
      <c r="AA293" s="792"/>
      <c r="AB293" s="792"/>
      <c r="AC293" s="792"/>
      <c r="AD293" s="792"/>
      <c r="AE293" s="792"/>
      <c r="AF293" s="792"/>
    </row>
    <row r="294" spans="1:32" ht="14.25" customHeight="1">
      <c r="A294" s="33"/>
      <c r="B294" s="293"/>
      <c r="C294" s="442">
        <v>3</v>
      </c>
      <c r="D294" s="443" t="s">
        <v>101</v>
      </c>
      <c r="E294" s="785" t="s">
        <v>116</v>
      </c>
      <c r="F294" s="786"/>
      <c r="G294" s="786"/>
      <c r="H294" s="784" t="s">
        <v>144</v>
      </c>
      <c r="I294" s="444"/>
      <c r="J294" s="445"/>
      <c r="K294" s="446">
        <f t="shared" si="93"/>
        <v>0</v>
      </c>
      <c r="L294" s="447">
        <f t="shared" si="84"/>
        <v>0</v>
      </c>
      <c r="M294" s="444">
        <f t="shared" si="92"/>
        <v>0</v>
      </c>
      <c r="N294" s="448">
        <f t="shared" si="85"/>
        <v>0</v>
      </c>
      <c r="O294" s="448">
        <f t="shared" si="91"/>
        <v>0</v>
      </c>
      <c r="P294" s="449">
        <f t="shared" si="99"/>
        <v>0</v>
      </c>
      <c r="Q294" s="290"/>
      <c r="R294" s="529"/>
      <c r="S294" s="170">
        <f t="shared" si="87"/>
        <v>0</v>
      </c>
      <c r="T294" s="171">
        <f t="shared" si="88"/>
        <v>0</v>
      </c>
      <c r="U294" s="170">
        <f t="shared" si="89"/>
        <v>0</v>
      </c>
      <c r="V294" s="171">
        <f t="shared" si="90"/>
        <v>21335.465900000003</v>
      </c>
      <c r="X294" s="545" t="str">
        <f t="shared" si="97"/>
        <v/>
      </c>
      <c r="Y294" s="546">
        <f t="shared" si="98"/>
        <v>0</v>
      </c>
      <c r="AA294" s="792"/>
      <c r="AB294" s="792"/>
      <c r="AC294" s="792"/>
      <c r="AD294" s="792"/>
      <c r="AE294" s="792"/>
      <c r="AF294" s="792"/>
    </row>
    <row r="295" spans="1:32" ht="14.25" customHeight="1">
      <c r="A295" s="33"/>
      <c r="B295" s="293"/>
      <c r="C295" s="442"/>
      <c r="D295" s="443" t="s">
        <v>176</v>
      </c>
      <c r="E295" s="786" t="s">
        <v>150</v>
      </c>
      <c r="F295" s="786"/>
      <c r="G295" s="786"/>
      <c r="H295" s="784" t="s">
        <v>107</v>
      </c>
      <c r="I295" s="444">
        <v>63.9</v>
      </c>
      <c r="J295" s="445">
        <f t="shared" si="86"/>
        <v>0</v>
      </c>
      <c r="K295" s="446">
        <f t="shared" si="93"/>
        <v>1.8E-3</v>
      </c>
      <c r="L295" s="447">
        <f t="shared" si="84"/>
        <v>0</v>
      </c>
      <c r="M295" s="444">
        <f t="shared" si="92"/>
        <v>81.290000000000006</v>
      </c>
      <c r="N295" s="448">
        <f t="shared" si="85"/>
        <v>0</v>
      </c>
      <c r="O295" s="448">
        <f t="shared" si="91"/>
        <v>5194.4310000000005</v>
      </c>
      <c r="P295" s="449">
        <f t="shared" si="99"/>
        <v>5194.4310000000005</v>
      </c>
      <c r="Q295" s="290"/>
      <c r="R295" s="529"/>
      <c r="S295" s="170">
        <f t="shared" si="87"/>
        <v>0</v>
      </c>
      <c r="T295" s="171">
        <f t="shared" si="88"/>
        <v>0</v>
      </c>
      <c r="U295" s="170">
        <f t="shared" si="89"/>
        <v>21335.465900000003</v>
      </c>
      <c r="V295" s="171">
        <f t="shared" si="90"/>
        <v>0</v>
      </c>
      <c r="X295" s="545">
        <f t="shared" si="97"/>
        <v>0</v>
      </c>
      <c r="Y295" s="546">
        <f t="shared" si="98"/>
        <v>0</v>
      </c>
      <c r="AA295" s="792"/>
      <c r="AB295" s="792"/>
      <c r="AC295" s="792"/>
      <c r="AD295" s="792"/>
      <c r="AE295" s="792"/>
      <c r="AF295" s="792"/>
    </row>
    <row r="296" spans="1:32" ht="14.25" customHeight="1">
      <c r="A296" s="33"/>
      <c r="B296" s="293"/>
      <c r="C296" s="442"/>
      <c r="D296" s="443" t="s">
        <v>177</v>
      </c>
      <c r="E296" s="786" t="s">
        <v>117</v>
      </c>
      <c r="F296" s="786"/>
      <c r="G296" s="786"/>
      <c r="H296" s="784" t="s">
        <v>108</v>
      </c>
      <c r="I296" s="444">
        <v>456.48</v>
      </c>
      <c r="J296" s="445">
        <f t="shared" si="86"/>
        <v>0</v>
      </c>
      <c r="K296" s="446">
        <f t="shared" si="93"/>
        <v>6.9999999999999999E-4</v>
      </c>
      <c r="L296" s="447">
        <f t="shared" si="84"/>
        <v>0</v>
      </c>
      <c r="M296" s="444">
        <f t="shared" si="92"/>
        <v>4.29</v>
      </c>
      <c r="N296" s="448">
        <f t="shared" si="85"/>
        <v>0</v>
      </c>
      <c r="O296" s="448">
        <f t="shared" si="91"/>
        <v>1958.2992000000002</v>
      </c>
      <c r="P296" s="449">
        <f t="shared" si="99"/>
        <v>1958.2992000000002</v>
      </c>
      <c r="Q296" s="290"/>
      <c r="R296" s="529"/>
      <c r="S296" s="170">
        <f t="shared" si="87"/>
        <v>0</v>
      </c>
      <c r="T296" s="171">
        <f t="shared" si="88"/>
        <v>0</v>
      </c>
      <c r="U296" s="170">
        <f t="shared" si="89"/>
        <v>16141.034900000001</v>
      </c>
      <c r="V296" s="171">
        <f t="shared" si="90"/>
        <v>0</v>
      </c>
      <c r="X296" s="545">
        <f t="shared" si="97"/>
        <v>0</v>
      </c>
      <c r="Y296" s="546">
        <f t="shared" si="98"/>
        <v>0</v>
      </c>
      <c r="AA296" s="792"/>
      <c r="AB296" s="792"/>
      <c r="AC296" s="792"/>
      <c r="AD296" s="792"/>
      <c r="AE296" s="792"/>
      <c r="AF296" s="792"/>
    </row>
    <row r="297" spans="1:32" ht="14.25" customHeight="1">
      <c r="A297" s="33"/>
      <c r="B297" s="293"/>
      <c r="C297" s="442"/>
      <c r="D297" s="443" t="s">
        <v>178</v>
      </c>
      <c r="E297" s="786" t="s">
        <v>118</v>
      </c>
      <c r="F297" s="786"/>
      <c r="G297" s="786"/>
      <c r="H297" s="784" t="s">
        <v>107</v>
      </c>
      <c r="I297" s="444">
        <v>54.77</v>
      </c>
      <c r="J297" s="445">
        <f t="shared" si="86"/>
        <v>0</v>
      </c>
      <c r="K297" s="446">
        <f t="shared" si="93"/>
        <v>2.3E-3</v>
      </c>
      <c r="L297" s="447">
        <f t="shared" si="84"/>
        <v>0</v>
      </c>
      <c r="M297" s="444">
        <f t="shared" si="92"/>
        <v>118.65</v>
      </c>
      <c r="N297" s="448">
        <f t="shared" si="85"/>
        <v>0</v>
      </c>
      <c r="O297" s="448">
        <f t="shared" si="91"/>
        <v>6498.460500000001</v>
      </c>
      <c r="P297" s="449">
        <f t="shared" si="99"/>
        <v>6498.460500000001</v>
      </c>
      <c r="Q297" s="290"/>
      <c r="R297" s="529"/>
      <c r="S297" s="170">
        <f t="shared" si="87"/>
        <v>0</v>
      </c>
      <c r="T297" s="171">
        <f t="shared" si="88"/>
        <v>0</v>
      </c>
      <c r="U297" s="170">
        <f t="shared" si="89"/>
        <v>14182.735700000001</v>
      </c>
      <c r="V297" s="171">
        <f t="shared" si="90"/>
        <v>0</v>
      </c>
      <c r="X297" s="545">
        <f t="shared" si="97"/>
        <v>0</v>
      </c>
      <c r="Y297" s="546">
        <f t="shared" si="98"/>
        <v>0</v>
      </c>
      <c r="AA297" s="792"/>
      <c r="AB297" s="792"/>
      <c r="AC297" s="792"/>
      <c r="AD297" s="792"/>
      <c r="AE297" s="792"/>
      <c r="AF297" s="792"/>
    </row>
    <row r="298" spans="1:32" ht="14.25" customHeight="1">
      <c r="A298" s="33"/>
      <c r="B298" s="293"/>
      <c r="C298" s="442"/>
      <c r="D298" s="443" t="s">
        <v>179</v>
      </c>
      <c r="E298" s="786" t="s">
        <v>119</v>
      </c>
      <c r="F298" s="786"/>
      <c r="G298" s="786"/>
      <c r="H298" s="784" t="s">
        <v>107</v>
      </c>
      <c r="I298" s="444">
        <v>50.08</v>
      </c>
      <c r="J298" s="445">
        <f t="shared" si="86"/>
        <v>0</v>
      </c>
      <c r="K298" s="446">
        <f t="shared" si="93"/>
        <v>2.7000000000000001E-3</v>
      </c>
      <c r="L298" s="447">
        <f t="shared" si="84"/>
        <v>0</v>
      </c>
      <c r="M298" s="444">
        <f t="shared" si="92"/>
        <v>153.44</v>
      </c>
      <c r="N298" s="448">
        <f t="shared" si="85"/>
        <v>0</v>
      </c>
      <c r="O298" s="448">
        <f t="shared" si="91"/>
        <v>7684.2752</v>
      </c>
      <c r="P298" s="449">
        <f t="shared" si="99"/>
        <v>7684.2752</v>
      </c>
      <c r="Q298" s="290"/>
      <c r="R298" s="529"/>
      <c r="S298" s="170">
        <f t="shared" si="87"/>
        <v>0</v>
      </c>
      <c r="T298" s="171">
        <f t="shared" si="88"/>
        <v>0</v>
      </c>
      <c r="U298" s="170">
        <f t="shared" si="89"/>
        <v>7684.2752</v>
      </c>
      <c r="V298" s="171">
        <f t="shared" si="90"/>
        <v>0</v>
      </c>
      <c r="X298" s="545">
        <f t="shared" si="97"/>
        <v>0</v>
      </c>
      <c r="Y298" s="546">
        <f t="shared" si="98"/>
        <v>0</v>
      </c>
      <c r="AA298" s="792"/>
      <c r="AB298" s="792"/>
      <c r="AC298" s="792"/>
      <c r="AD298" s="792"/>
      <c r="AE298" s="792"/>
      <c r="AF298" s="792"/>
    </row>
    <row r="299" spans="1:32" ht="14.25" customHeight="1">
      <c r="A299" s="33"/>
      <c r="B299" s="293"/>
      <c r="C299" s="442">
        <v>4</v>
      </c>
      <c r="D299" s="443" t="s">
        <v>102</v>
      </c>
      <c r="E299" s="785" t="s">
        <v>26</v>
      </c>
      <c r="F299" s="786"/>
      <c r="G299" s="786"/>
      <c r="H299" s="784" t="s">
        <v>144</v>
      </c>
      <c r="I299" s="444"/>
      <c r="J299" s="445"/>
      <c r="K299" s="446">
        <f t="shared" si="93"/>
        <v>0</v>
      </c>
      <c r="L299" s="447">
        <f t="shared" si="84"/>
        <v>0</v>
      </c>
      <c r="M299" s="444">
        <f t="shared" si="92"/>
        <v>0</v>
      </c>
      <c r="N299" s="448">
        <f t="shared" si="85"/>
        <v>0</v>
      </c>
      <c r="O299" s="448">
        <f t="shared" si="91"/>
        <v>0</v>
      </c>
      <c r="P299" s="449">
        <f t="shared" si="99"/>
        <v>0</v>
      </c>
      <c r="Q299" s="290"/>
      <c r="R299" s="529"/>
      <c r="S299" s="170">
        <f t="shared" si="87"/>
        <v>0</v>
      </c>
      <c r="T299" s="171">
        <f t="shared" si="88"/>
        <v>0</v>
      </c>
      <c r="U299" s="170">
        <f t="shared" si="89"/>
        <v>0</v>
      </c>
      <c r="V299" s="171">
        <f t="shared" si="90"/>
        <v>27230.9823</v>
      </c>
      <c r="X299" s="545" t="str">
        <f t="shared" si="97"/>
        <v/>
      </c>
      <c r="Y299" s="546">
        <f t="shared" si="98"/>
        <v>0</v>
      </c>
      <c r="AA299" s="792"/>
      <c r="AB299" s="792"/>
      <c r="AC299" s="792"/>
      <c r="AD299" s="792"/>
      <c r="AE299" s="792"/>
      <c r="AF299" s="792"/>
    </row>
    <row r="300" spans="1:32" ht="14.25" customHeight="1">
      <c r="A300" s="33"/>
      <c r="B300" s="293"/>
      <c r="C300" s="442"/>
      <c r="D300" s="443" t="s">
        <v>181</v>
      </c>
      <c r="E300" s="786" t="s">
        <v>151</v>
      </c>
      <c r="F300" s="786"/>
      <c r="G300" s="786"/>
      <c r="H300" s="784" t="s">
        <v>108</v>
      </c>
      <c r="I300" s="444">
        <v>385.27</v>
      </c>
      <c r="J300" s="445">
        <f t="shared" si="86"/>
        <v>0</v>
      </c>
      <c r="K300" s="446">
        <f t="shared" si="93"/>
        <v>1E-4</v>
      </c>
      <c r="L300" s="447">
        <f t="shared" si="84"/>
        <v>0</v>
      </c>
      <c r="M300" s="444">
        <f t="shared" si="92"/>
        <v>0.49</v>
      </c>
      <c r="N300" s="448">
        <f t="shared" si="85"/>
        <v>0</v>
      </c>
      <c r="O300" s="448">
        <f t="shared" si="91"/>
        <v>188.78229999999999</v>
      </c>
      <c r="P300" s="449">
        <f t="shared" si="99"/>
        <v>188.78229999999999</v>
      </c>
      <c r="Q300" s="290"/>
      <c r="R300" s="529"/>
      <c r="S300" s="170">
        <f t="shared" si="87"/>
        <v>0</v>
      </c>
      <c r="T300" s="171">
        <f t="shared" si="88"/>
        <v>0</v>
      </c>
      <c r="U300" s="170">
        <f t="shared" si="89"/>
        <v>27230.9823</v>
      </c>
      <c r="V300" s="171">
        <f t="shared" si="90"/>
        <v>0</v>
      </c>
      <c r="X300" s="545">
        <f t="shared" si="97"/>
        <v>0</v>
      </c>
      <c r="Y300" s="546">
        <f t="shared" si="98"/>
        <v>0</v>
      </c>
      <c r="AA300" s="792"/>
      <c r="AB300" s="792"/>
      <c r="AC300" s="792"/>
      <c r="AD300" s="792"/>
      <c r="AE300" s="792"/>
      <c r="AF300" s="792"/>
    </row>
    <row r="301" spans="1:32" ht="14.25" customHeight="1">
      <c r="A301" s="33"/>
      <c r="B301" s="293"/>
      <c r="C301" s="442"/>
      <c r="D301" s="443" t="s">
        <v>182</v>
      </c>
      <c r="E301" s="786" t="s">
        <v>152</v>
      </c>
      <c r="F301" s="786"/>
      <c r="G301" s="786"/>
      <c r="H301" s="784" t="s">
        <v>92</v>
      </c>
      <c r="I301" s="444">
        <v>0.42</v>
      </c>
      <c r="J301" s="445">
        <f t="shared" si="86"/>
        <v>0</v>
      </c>
      <c r="K301" s="446">
        <f t="shared" si="93"/>
        <v>5.9999999999999995E-4</v>
      </c>
      <c r="L301" s="447">
        <f t="shared" si="84"/>
        <v>0</v>
      </c>
      <c r="M301" s="444">
        <f t="shared" si="92"/>
        <v>3935.13</v>
      </c>
      <c r="N301" s="448">
        <f t="shared" si="85"/>
        <v>0</v>
      </c>
      <c r="O301" s="448">
        <f t="shared" si="91"/>
        <v>1652.7546</v>
      </c>
      <c r="P301" s="449">
        <f t="shared" si="99"/>
        <v>1652.7546</v>
      </c>
      <c r="Q301" s="290"/>
      <c r="R301" s="529"/>
      <c r="S301" s="170">
        <f t="shared" si="87"/>
        <v>0</v>
      </c>
      <c r="T301" s="171">
        <f t="shared" si="88"/>
        <v>0</v>
      </c>
      <c r="U301" s="170">
        <f t="shared" si="89"/>
        <v>27042.2</v>
      </c>
      <c r="V301" s="171">
        <f t="shared" si="90"/>
        <v>0</v>
      </c>
      <c r="X301" s="545">
        <f t="shared" si="97"/>
        <v>0</v>
      </c>
      <c r="Y301" s="546">
        <f t="shared" si="98"/>
        <v>0</v>
      </c>
      <c r="AA301" s="792"/>
      <c r="AB301" s="792"/>
      <c r="AC301" s="792"/>
      <c r="AD301" s="792"/>
      <c r="AE301" s="792"/>
      <c r="AF301" s="792"/>
    </row>
    <row r="302" spans="1:32" ht="14.25" customHeight="1">
      <c r="A302" s="33"/>
      <c r="B302" s="293"/>
      <c r="C302" s="442"/>
      <c r="D302" s="443" t="s">
        <v>183</v>
      </c>
      <c r="E302" s="786" t="s">
        <v>153</v>
      </c>
      <c r="F302" s="786"/>
      <c r="G302" s="786"/>
      <c r="H302" s="784" t="s">
        <v>108</v>
      </c>
      <c r="I302" s="444">
        <v>385.27</v>
      </c>
      <c r="J302" s="445">
        <f t="shared" si="86"/>
        <v>0</v>
      </c>
      <c r="K302" s="446">
        <f t="shared" si="93"/>
        <v>0</v>
      </c>
      <c r="L302" s="447">
        <f t="shared" si="84"/>
        <v>0</v>
      </c>
      <c r="M302" s="444">
        <f t="shared" si="92"/>
        <v>0.34</v>
      </c>
      <c r="N302" s="448">
        <f t="shared" si="85"/>
        <v>0</v>
      </c>
      <c r="O302" s="448">
        <f t="shared" si="91"/>
        <v>130.99180000000001</v>
      </c>
      <c r="P302" s="449">
        <f t="shared" si="99"/>
        <v>130.99180000000001</v>
      </c>
      <c r="Q302" s="290"/>
      <c r="R302" s="529"/>
      <c r="S302" s="170">
        <f t="shared" si="87"/>
        <v>0</v>
      </c>
      <c r="T302" s="171">
        <f t="shared" si="88"/>
        <v>0</v>
      </c>
      <c r="U302" s="170">
        <f t="shared" si="89"/>
        <v>25389.445400000001</v>
      </c>
      <c r="V302" s="171">
        <f t="shared" si="90"/>
        <v>0</v>
      </c>
      <c r="X302" s="545">
        <f t="shared" si="97"/>
        <v>0</v>
      </c>
      <c r="Y302" s="546">
        <f t="shared" si="98"/>
        <v>0</v>
      </c>
      <c r="AA302" s="792"/>
      <c r="AB302" s="792"/>
      <c r="AC302" s="792"/>
      <c r="AD302" s="792"/>
      <c r="AE302" s="792"/>
      <c r="AF302" s="792"/>
    </row>
    <row r="303" spans="1:32" ht="14.25" customHeight="1">
      <c r="A303" s="33"/>
      <c r="B303" s="293"/>
      <c r="C303" s="442"/>
      <c r="D303" s="443" t="s">
        <v>184</v>
      </c>
      <c r="E303" s="786" t="s">
        <v>154</v>
      </c>
      <c r="F303" s="786"/>
      <c r="G303" s="786"/>
      <c r="H303" s="784" t="s">
        <v>92</v>
      </c>
      <c r="I303" s="444">
        <v>0.19</v>
      </c>
      <c r="J303" s="445">
        <f t="shared" si="86"/>
        <v>0</v>
      </c>
      <c r="K303" s="446">
        <f t="shared" si="93"/>
        <v>2.0000000000000001E-4</v>
      </c>
      <c r="L303" s="447">
        <f t="shared" si="84"/>
        <v>0</v>
      </c>
      <c r="M303" s="444">
        <f t="shared" si="92"/>
        <v>3724.64</v>
      </c>
      <c r="N303" s="448">
        <f t="shared" si="85"/>
        <v>0</v>
      </c>
      <c r="O303" s="448">
        <f t="shared" si="91"/>
        <v>707.6816</v>
      </c>
      <c r="P303" s="449">
        <f t="shared" si="99"/>
        <v>707.6816</v>
      </c>
      <c r="Q303" s="290"/>
      <c r="R303" s="529"/>
      <c r="S303" s="170">
        <f t="shared" si="87"/>
        <v>0</v>
      </c>
      <c r="T303" s="171">
        <f t="shared" si="88"/>
        <v>0</v>
      </c>
      <c r="U303" s="170">
        <f t="shared" si="89"/>
        <v>25258.453600000001</v>
      </c>
      <c r="V303" s="171">
        <f t="shared" si="90"/>
        <v>0</v>
      </c>
      <c r="X303" s="545">
        <f t="shared" si="97"/>
        <v>0</v>
      </c>
      <c r="Y303" s="546">
        <f t="shared" si="98"/>
        <v>0</v>
      </c>
      <c r="AA303" s="792"/>
      <c r="AB303" s="792"/>
      <c r="AC303" s="792"/>
      <c r="AD303" s="792"/>
      <c r="AE303" s="792"/>
      <c r="AF303" s="792"/>
    </row>
    <row r="304" spans="1:32" ht="14.25" customHeight="1">
      <c r="A304" s="33"/>
      <c r="B304" s="293"/>
      <c r="C304" s="442"/>
      <c r="D304" s="443" t="s">
        <v>185</v>
      </c>
      <c r="E304" s="786" t="s">
        <v>180</v>
      </c>
      <c r="F304" s="786"/>
      <c r="G304" s="786"/>
      <c r="H304" s="784" t="s">
        <v>92</v>
      </c>
      <c r="I304" s="444">
        <v>46.23</v>
      </c>
      <c r="J304" s="445">
        <f t="shared" si="86"/>
        <v>0</v>
      </c>
      <c r="K304" s="446">
        <f t="shared" si="93"/>
        <v>3.5999999999999999E-3</v>
      </c>
      <c r="L304" s="447">
        <f t="shared" si="84"/>
        <v>0</v>
      </c>
      <c r="M304" s="444">
        <f t="shared" si="92"/>
        <v>226.4</v>
      </c>
      <c r="N304" s="448">
        <f t="shared" si="85"/>
        <v>0</v>
      </c>
      <c r="O304" s="448">
        <f t="shared" si="91"/>
        <v>10466.472</v>
      </c>
      <c r="P304" s="449">
        <f t="shared" si="99"/>
        <v>10466.472</v>
      </c>
      <c r="Q304" s="290"/>
      <c r="R304" s="529"/>
      <c r="S304" s="170">
        <f t="shared" si="87"/>
        <v>0</v>
      </c>
      <c r="T304" s="171">
        <f t="shared" si="88"/>
        <v>0</v>
      </c>
      <c r="U304" s="170">
        <f t="shared" si="89"/>
        <v>24550.772000000001</v>
      </c>
      <c r="V304" s="171">
        <f t="shared" si="90"/>
        <v>0</v>
      </c>
      <c r="X304" s="545">
        <f t="shared" si="97"/>
        <v>0</v>
      </c>
      <c r="Y304" s="546">
        <f t="shared" si="98"/>
        <v>0</v>
      </c>
      <c r="AA304" s="792"/>
      <c r="AB304" s="792"/>
      <c r="AC304" s="792"/>
      <c r="AD304" s="792"/>
      <c r="AE304" s="792"/>
      <c r="AF304" s="792"/>
    </row>
    <row r="305" spans="1:32" ht="14.25" customHeight="1">
      <c r="A305" s="33"/>
      <c r="B305" s="293"/>
      <c r="C305" s="442"/>
      <c r="D305" s="443" t="s">
        <v>186</v>
      </c>
      <c r="E305" s="786" t="s">
        <v>155</v>
      </c>
      <c r="F305" s="786"/>
      <c r="G305" s="786"/>
      <c r="H305" s="784" t="s">
        <v>92</v>
      </c>
      <c r="I305" s="444">
        <v>2.54</v>
      </c>
      <c r="J305" s="445">
        <f t="shared" si="86"/>
        <v>0</v>
      </c>
      <c r="K305" s="446">
        <f t="shared" si="93"/>
        <v>4.8999999999999998E-3</v>
      </c>
      <c r="L305" s="447">
        <f t="shared" si="84"/>
        <v>0</v>
      </c>
      <c r="M305" s="444">
        <f t="shared" si="92"/>
        <v>5545</v>
      </c>
      <c r="N305" s="448">
        <f t="shared" si="85"/>
        <v>0</v>
      </c>
      <c r="O305" s="448">
        <f t="shared" si="91"/>
        <v>14084.300000000001</v>
      </c>
      <c r="P305" s="449">
        <f t="shared" si="99"/>
        <v>14084.300000000001</v>
      </c>
      <c r="Q305" s="290"/>
      <c r="R305" s="529"/>
      <c r="S305" s="170">
        <f t="shared" si="87"/>
        <v>0</v>
      </c>
      <c r="T305" s="171">
        <f t="shared" si="88"/>
        <v>0</v>
      </c>
      <c r="U305" s="170">
        <f t="shared" si="89"/>
        <v>14084.300000000001</v>
      </c>
      <c r="V305" s="171">
        <f t="shared" si="90"/>
        <v>0</v>
      </c>
      <c r="X305" s="545">
        <f t="shared" si="97"/>
        <v>0</v>
      </c>
      <c r="Y305" s="546">
        <f t="shared" si="98"/>
        <v>0</v>
      </c>
      <c r="AA305" s="792"/>
      <c r="AB305" s="792"/>
      <c r="AC305" s="792"/>
      <c r="AD305" s="792"/>
      <c r="AE305" s="792"/>
      <c r="AF305" s="792"/>
    </row>
    <row r="306" spans="1:32" ht="14.25" customHeight="1">
      <c r="A306" s="33"/>
      <c r="B306" s="293"/>
      <c r="C306" s="442">
        <v>5</v>
      </c>
      <c r="D306" s="443" t="s">
        <v>103</v>
      </c>
      <c r="E306" s="785" t="s">
        <v>120</v>
      </c>
      <c r="F306" s="786"/>
      <c r="G306" s="786"/>
      <c r="H306" s="784" t="s">
        <v>144</v>
      </c>
      <c r="I306" s="444"/>
      <c r="J306" s="445"/>
      <c r="K306" s="446">
        <f t="shared" si="93"/>
        <v>0</v>
      </c>
      <c r="L306" s="447">
        <f t="shared" si="84"/>
        <v>0</v>
      </c>
      <c r="M306" s="444">
        <f t="shared" si="92"/>
        <v>0</v>
      </c>
      <c r="N306" s="448">
        <f t="shared" si="85"/>
        <v>0</v>
      </c>
      <c r="O306" s="448">
        <f t="shared" si="91"/>
        <v>0</v>
      </c>
      <c r="P306" s="449">
        <f t="shared" si="99"/>
        <v>0</v>
      </c>
      <c r="Q306" s="290"/>
      <c r="R306" s="529"/>
      <c r="S306" s="170">
        <f t="shared" si="87"/>
        <v>0</v>
      </c>
      <c r="T306" s="171">
        <f t="shared" si="88"/>
        <v>0</v>
      </c>
      <c r="U306" s="170">
        <f t="shared" si="89"/>
        <v>0</v>
      </c>
      <c r="V306" s="171">
        <f t="shared" si="90"/>
        <v>6019.2119999999995</v>
      </c>
      <c r="X306" s="545" t="str">
        <f t="shared" si="97"/>
        <v/>
      </c>
      <c r="Y306" s="546">
        <f t="shared" si="98"/>
        <v>0</v>
      </c>
      <c r="AA306" s="792"/>
      <c r="AB306" s="792"/>
      <c r="AC306" s="792"/>
      <c r="AD306" s="792"/>
      <c r="AE306" s="792"/>
      <c r="AF306" s="792"/>
    </row>
    <row r="307" spans="1:32" ht="14.25" customHeight="1">
      <c r="A307" s="33"/>
      <c r="B307" s="293"/>
      <c r="C307" s="442"/>
      <c r="D307" s="443" t="s">
        <v>147</v>
      </c>
      <c r="E307" s="786" t="s">
        <v>121</v>
      </c>
      <c r="F307" s="786"/>
      <c r="G307" s="786"/>
      <c r="H307" s="784" t="s">
        <v>10</v>
      </c>
      <c r="I307" s="444">
        <v>110.8</v>
      </c>
      <c r="J307" s="445">
        <f t="shared" si="86"/>
        <v>0</v>
      </c>
      <c r="K307" s="446">
        <f t="shared" si="93"/>
        <v>1.8E-3</v>
      </c>
      <c r="L307" s="447">
        <f t="shared" si="84"/>
        <v>0</v>
      </c>
      <c r="M307" s="444">
        <f t="shared" si="92"/>
        <v>47.43</v>
      </c>
      <c r="N307" s="448">
        <f t="shared" si="85"/>
        <v>0</v>
      </c>
      <c r="O307" s="448">
        <f t="shared" si="91"/>
        <v>5255.2439999999997</v>
      </c>
      <c r="P307" s="449">
        <f t="shared" si="99"/>
        <v>5255.2439999999997</v>
      </c>
      <c r="Q307" s="290"/>
      <c r="R307" s="529"/>
      <c r="S307" s="170">
        <f t="shared" si="87"/>
        <v>0</v>
      </c>
      <c r="T307" s="171">
        <f t="shared" si="88"/>
        <v>0</v>
      </c>
      <c r="U307" s="170">
        <f t="shared" si="89"/>
        <v>6019.2119999999995</v>
      </c>
      <c r="V307" s="171">
        <f t="shared" si="90"/>
        <v>0</v>
      </c>
      <c r="X307" s="545">
        <f t="shared" si="97"/>
        <v>0</v>
      </c>
      <c r="Y307" s="546">
        <f t="shared" si="98"/>
        <v>0</v>
      </c>
      <c r="AA307" s="792"/>
      <c r="AB307" s="792"/>
      <c r="AC307" s="792"/>
      <c r="AD307" s="792"/>
      <c r="AE307" s="792"/>
      <c r="AF307" s="792"/>
    </row>
    <row r="308" spans="1:32" ht="14.25" customHeight="1">
      <c r="A308" s="33"/>
      <c r="B308" s="293"/>
      <c r="C308" s="442"/>
      <c r="D308" s="443" t="s">
        <v>187</v>
      </c>
      <c r="E308" s="786" t="s">
        <v>122</v>
      </c>
      <c r="F308" s="786"/>
      <c r="G308" s="786"/>
      <c r="H308" s="784" t="s">
        <v>10</v>
      </c>
      <c r="I308" s="444">
        <v>19.2</v>
      </c>
      <c r="J308" s="445">
        <f t="shared" si="86"/>
        <v>0</v>
      </c>
      <c r="K308" s="446">
        <f t="shared" si="93"/>
        <v>2.9999999999999997E-4</v>
      </c>
      <c r="L308" s="447">
        <f t="shared" si="84"/>
        <v>0</v>
      </c>
      <c r="M308" s="444">
        <f t="shared" si="92"/>
        <v>39.79</v>
      </c>
      <c r="N308" s="448">
        <f t="shared" si="85"/>
        <v>0</v>
      </c>
      <c r="O308" s="448">
        <f t="shared" si="91"/>
        <v>763.96799999999996</v>
      </c>
      <c r="P308" s="449">
        <f t="shared" si="99"/>
        <v>763.96799999999996</v>
      </c>
      <c r="Q308" s="290"/>
      <c r="R308" s="529"/>
      <c r="S308" s="170">
        <f t="shared" si="87"/>
        <v>0</v>
      </c>
      <c r="T308" s="171">
        <f t="shared" si="88"/>
        <v>0</v>
      </c>
      <c r="U308" s="170">
        <f t="shared" si="89"/>
        <v>763.96799999999996</v>
      </c>
      <c r="V308" s="171">
        <f t="shared" si="90"/>
        <v>0</v>
      </c>
      <c r="X308" s="545">
        <f t="shared" si="97"/>
        <v>0</v>
      </c>
      <c r="Y308" s="546">
        <f t="shared" si="98"/>
        <v>0</v>
      </c>
      <c r="AA308" s="792"/>
      <c r="AB308" s="792"/>
      <c r="AC308" s="792"/>
      <c r="AD308" s="792"/>
      <c r="AE308" s="792"/>
      <c r="AF308" s="792"/>
    </row>
    <row r="309" spans="1:32" ht="14.25" customHeight="1">
      <c r="A309" s="33"/>
      <c r="B309" s="293"/>
      <c r="C309" s="442">
        <v>6</v>
      </c>
      <c r="D309" s="443" t="s">
        <v>113</v>
      </c>
      <c r="E309" s="785" t="s">
        <v>156</v>
      </c>
      <c r="F309" s="786"/>
      <c r="G309" s="786"/>
      <c r="H309" s="784" t="s">
        <v>144</v>
      </c>
      <c r="I309" s="444"/>
      <c r="J309" s="445"/>
      <c r="K309" s="446">
        <f t="shared" si="93"/>
        <v>0</v>
      </c>
      <c r="L309" s="447">
        <f t="shared" si="84"/>
        <v>0</v>
      </c>
      <c r="M309" s="444">
        <f t="shared" si="92"/>
        <v>0</v>
      </c>
      <c r="N309" s="448">
        <f t="shared" si="85"/>
        <v>0</v>
      </c>
      <c r="O309" s="448">
        <f t="shared" si="91"/>
        <v>0</v>
      </c>
      <c r="P309" s="449">
        <f t="shared" si="99"/>
        <v>0</v>
      </c>
      <c r="Q309" s="290"/>
      <c r="R309" s="529"/>
      <c r="S309" s="170">
        <f t="shared" si="87"/>
        <v>0</v>
      </c>
      <c r="T309" s="171">
        <f t="shared" si="88"/>
        <v>0</v>
      </c>
      <c r="U309" s="170">
        <f t="shared" si="89"/>
        <v>0</v>
      </c>
      <c r="V309" s="171">
        <f t="shared" si="90"/>
        <v>20074.485199999999</v>
      </c>
      <c r="X309" s="545" t="str">
        <f t="shared" si="97"/>
        <v/>
      </c>
      <c r="Y309" s="546">
        <f t="shared" si="98"/>
        <v>0</v>
      </c>
      <c r="AA309" s="792"/>
      <c r="AB309" s="792"/>
      <c r="AC309" s="792"/>
      <c r="AD309" s="792"/>
      <c r="AE309" s="792"/>
      <c r="AF309" s="792"/>
    </row>
    <row r="310" spans="1:32" ht="14.25" customHeight="1">
      <c r="A310" s="33"/>
      <c r="B310" s="293"/>
      <c r="C310" s="442"/>
      <c r="D310" s="443" t="s">
        <v>188</v>
      </c>
      <c r="E310" s="786" t="s">
        <v>189</v>
      </c>
      <c r="F310" s="786"/>
      <c r="G310" s="786"/>
      <c r="H310" s="784" t="s">
        <v>108</v>
      </c>
      <c r="I310" s="444">
        <v>165.54</v>
      </c>
      <c r="J310" s="445">
        <f t="shared" si="86"/>
        <v>0</v>
      </c>
      <c r="K310" s="446">
        <f t="shared" si="93"/>
        <v>1E-4</v>
      </c>
      <c r="L310" s="447">
        <f t="shared" si="84"/>
        <v>0</v>
      </c>
      <c r="M310" s="444">
        <f t="shared" si="92"/>
        <v>2.4</v>
      </c>
      <c r="N310" s="448">
        <f t="shared" si="85"/>
        <v>0</v>
      </c>
      <c r="O310" s="448">
        <f t="shared" si="91"/>
        <v>397.29599999999999</v>
      </c>
      <c r="P310" s="449">
        <f t="shared" si="99"/>
        <v>397.29599999999999</v>
      </c>
      <c r="Q310" s="290"/>
      <c r="R310" s="529"/>
      <c r="S310" s="170">
        <f t="shared" si="87"/>
        <v>0</v>
      </c>
      <c r="T310" s="171">
        <f t="shared" si="88"/>
        <v>0</v>
      </c>
      <c r="U310" s="170">
        <f t="shared" si="89"/>
        <v>20074.485199999999</v>
      </c>
      <c r="V310" s="171">
        <f t="shared" si="90"/>
        <v>0</v>
      </c>
      <c r="X310" s="545">
        <f t="shared" si="97"/>
        <v>0</v>
      </c>
      <c r="Y310" s="546">
        <f t="shared" si="98"/>
        <v>0</v>
      </c>
      <c r="AA310" s="792"/>
      <c r="AB310" s="792"/>
      <c r="AC310" s="792"/>
      <c r="AD310" s="792"/>
      <c r="AE310" s="792"/>
      <c r="AF310" s="792"/>
    </row>
    <row r="311" spans="1:32" ht="14.25" customHeight="1">
      <c r="A311" s="33"/>
      <c r="B311" s="293"/>
      <c r="C311" s="442"/>
      <c r="D311" s="443" t="s">
        <v>190</v>
      </c>
      <c r="E311" s="786" t="s">
        <v>191</v>
      </c>
      <c r="F311" s="786"/>
      <c r="G311" s="786"/>
      <c r="H311" s="784" t="s">
        <v>107</v>
      </c>
      <c r="I311" s="444">
        <v>16.55</v>
      </c>
      <c r="J311" s="445">
        <f t="shared" si="86"/>
        <v>0</v>
      </c>
      <c r="K311" s="446">
        <f t="shared" si="93"/>
        <v>8.9999999999999998E-4</v>
      </c>
      <c r="L311" s="447">
        <f t="shared" si="84"/>
        <v>0</v>
      </c>
      <c r="M311" s="444">
        <f t="shared" si="92"/>
        <v>153.44</v>
      </c>
      <c r="N311" s="448">
        <f t="shared" si="85"/>
        <v>0</v>
      </c>
      <c r="O311" s="448">
        <f t="shared" si="91"/>
        <v>2539.4320000000002</v>
      </c>
      <c r="P311" s="449">
        <f t="shared" si="99"/>
        <v>2539.4320000000002</v>
      </c>
      <c r="Q311" s="290"/>
      <c r="R311" s="529"/>
      <c r="S311" s="170">
        <f t="shared" si="87"/>
        <v>0</v>
      </c>
      <c r="T311" s="171">
        <f t="shared" si="88"/>
        <v>0</v>
      </c>
      <c r="U311" s="170">
        <f t="shared" si="89"/>
        <v>19677.189200000001</v>
      </c>
      <c r="V311" s="171">
        <f t="shared" si="90"/>
        <v>0</v>
      </c>
      <c r="X311" s="545">
        <f t="shared" si="97"/>
        <v>0</v>
      </c>
      <c r="Y311" s="546">
        <f t="shared" si="98"/>
        <v>0</v>
      </c>
      <c r="AA311" s="792"/>
      <c r="AB311" s="792"/>
      <c r="AC311" s="792"/>
      <c r="AD311" s="792"/>
      <c r="AE311" s="792"/>
      <c r="AF311" s="792"/>
    </row>
    <row r="312" spans="1:32" ht="14.25" customHeight="1">
      <c r="A312" s="33"/>
      <c r="B312" s="293"/>
      <c r="C312" s="442"/>
      <c r="D312" s="443" t="s">
        <v>192</v>
      </c>
      <c r="E312" s="786" t="s">
        <v>194</v>
      </c>
      <c r="F312" s="786"/>
      <c r="G312" s="786"/>
      <c r="H312" s="784" t="s">
        <v>108</v>
      </c>
      <c r="I312" s="444">
        <v>46.66</v>
      </c>
      <c r="J312" s="445">
        <f t="shared" si="86"/>
        <v>0</v>
      </c>
      <c r="K312" s="446">
        <f t="shared" si="93"/>
        <v>2.5000000000000001E-3</v>
      </c>
      <c r="L312" s="447">
        <f t="shared" si="84"/>
        <v>0</v>
      </c>
      <c r="M312" s="444">
        <f t="shared" si="92"/>
        <v>155.88</v>
      </c>
      <c r="N312" s="448">
        <f t="shared" si="85"/>
        <v>0</v>
      </c>
      <c r="O312" s="448">
        <f t="shared" si="91"/>
        <v>7273.3607999999995</v>
      </c>
      <c r="P312" s="449">
        <f t="shared" si="99"/>
        <v>7273.3607999999995</v>
      </c>
      <c r="Q312" s="290"/>
      <c r="R312" s="529"/>
      <c r="S312" s="170">
        <f t="shared" si="87"/>
        <v>0</v>
      </c>
      <c r="T312" s="171">
        <f t="shared" si="88"/>
        <v>0</v>
      </c>
      <c r="U312" s="170">
        <f t="shared" si="89"/>
        <v>17137.7572</v>
      </c>
      <c r="V312" s="171">
        <f t="shared" si="90"/>
        <v>0</v>
      </c>
      <c r="X312" s="545">
        <f t="shared" si="97"/>
        <v>0</v>
      </c>
      <c r="Y312" s="546">
        <f t="shared" si="98"/>
        <v>0</v>
      </c>
      <c r="AA312" s="792"/>
      <c r="AB312" s="792"/>
      <c r="AC312" s="792"/>
      <c r="AD312" s="792"/>
      <c r="AE312" s="792"/>
      <c r="AF312" s="792"/>
    </row>
    <row r="313" spans="1:32" ht="14.25" customHeight="1">
      <c r="A313" s="33"/>
      <c r="B313" s="293"/>
      <c r="C313" s="442"/>
      <c r="D313" s="443" t="s">
        <v>193</v>
      </c>
      <c r="E313" s="786" t="s">
        <v>197</v>
      </c>
      <c r="F313" s="786"/>
      <c r="G313" s="786"/>
      <c r="H313" s="784" t="s">
        <v>108</v>
      </c>
      <c r="I313" s="444">
        <v>74.72</v>
      </c>
      <c r="J313" s="445">
        <f t="shared" si="86"/>
        <v>0</v>
      </c>
      <c r="K313" s="446">
        <f t="shared" si="93"/>
        <v>1.1000000000000001E-3</v>
      </c>
      <c r="L313" s="447">
        <f t="shared" si="84"/>
        <v>0</v>
      </c>
      <c r="M313" s="444">
        <f t="shared" si="92"/>
        <v>40.64</v>
      </c>
      <c r="N313" s="448">
        <f t="shared" si="85"/>
        <v>0</v>
      </c>
      <c r="O313" s="448">
        <f t="shared" si="91"/>
        <v>3036.6208000000001</v>
      </c>
      <c r="P313" s="449">
        <f t="shared" si="99"/>
        <v>3036.6208000000001</v>
      </c>
      <c r="Q313" s="290"/>
      <c r="R313" s="529"/>
      <c r="S313" s="170">
        <f t="shared" si="87"/>
        <v>0</v>
      </c>
      <c r="T313" s="171">
        <f t="shared" si="88"/>
        <v>0</v>
      </c>
      <c r="U313" s="170">
        <f t="shared" si="89"/>
        <v>9864.3963999999996</v>
      </c>
      <c r="V313" s="171">
        <f t="shared" si="90"/>
        <v>0</v>
      </c>
      <c r="X313" s="545">
        <f t="shared" si="97"/>
        <v>0</v>
      </c>
      <c r="Y313" s="546">
        <f t="shared" si="98"/>
        <v>0</v>
      </c>
      <c r="AA313" s="792"/>
      <c r="AB313" s="792"/>
      <c r="AC313" s="792"/>
      <c r="AD313" s="792"/>
      <c r="AE313" s="792"/>
      <c r="AF313" s="792"/>
    </row>
    <row r="314" spans="1:32" ht="14.25" customHeight="1">
      <c r="A314" s="33"/>
      <c r="B314" s="293"/>
      <c r="C314" s="442"/>
      <c r="D314" s="443" t="s">
        <v>195</v>
      </c>
      <c r="E314" s="786" t="s">
        <v>196</v>
      </c>
      <c r="F314" s="786"/>
      <c r="G314" s="786"/>
      <c r="H314" s="784" t="s">
        <v>108</v>
      </c>
      <c r="I314" s="444">
        <v>44.16</v>
      </c>
      <c r="J314" s="445">
        <f t="shared" si="86"/>
        <v>0</v>
      </c>
      <c r="K314" s="446">
        <f t="shared" si="93"/>
        <v>1.5E-3</v>
      </c>
      <c r="L314" s="447">
        <f t="shared" si="84"/>
        <v>0</v>
      </c>
      <c r="M314" s="444">
        <f t="shared" si="92"/>
        <v>94.86</v>
      </c>
      <c r="N314" s="448">
        <f t="shared" si="85"/>
        <v>0</v>
      </c>
      <c r="O314" s="448">
        <f t="shared" si="91"/>
        <v>4189.0175999999992</v>
      </c>
      <c r="P314" s="449">
        <f t="shared" si="99"/>
        <v>4189.0175999999992</v>
      </c>
      <c r="Q314" s="290"/>
      <c r="R314" s="529"/>
      <c r="S314" s="170">
        <f t="shared" si="87"/>
        <v>0</v>
      </c>
      <c r="T314" s="171">
        <f t="shared" si="88"/>
        <v>0</v>
      </c>
      <c r="U314" s="170">
        <f t="shared" si="89"/>
        <v>6827.775599999999</v>
      </c>
      <c r="V314" s="171">
        <f t="shared" si="90"/>
        <v>0</v>
      </c>
      <c r="X314" s="545">
        <f t="shared" si="97"/>
        <v>0</v>
      </c>
      <c r="Y314" s="546">
        <f t="shared" si="98"/>
        <v>0</v>
      </c>
      <c r="AA314" s="792"/>
      <c r="AB314" s="792"/>
      <c r="AC314" s="792"/>
      <c r="AD314" s="792"/>
      <c r="AE314" s="792"/>
      <c r="AF314" s="792"/>
    </row>
    <row r="315" spans="1:32" ht="14.25" customHeight="1">
      <c r="A315" s="33"/>
      <c r="B315" s="293"/>
      <c r="C315" s="442"/>
      <c r="D315" s="443" t="s">
        <v>198</v>
      </c>
      <c r="E315" s="786" t="s">
        <v>199</v>
      </c>
      <c r="F315" s="786"/>
      <c r="G315" s="786"/>
      <c r="H315" s="784" t="s">
        <v>10</v>
      </c>
      <c r="I315" s="444">
        <v>67.8</v>
      </c>
      <c r="J315" s="445">
        <f t="shared" si="86"/>
        <v>0</v>
      </c>
      <c r="K315" s="446">
        <f t="shared" si="93"/>
        <v>0</v>
      </c>
      <c r="L315" s="447">
        <f t="shared" si="84"/>
        <v>0</v>
      </c>
      <c r="M315" s="444">
        <f t="shared" si="92"/>
        <v>0.41</v>
      </c>
      <c r="N315" s="448">
        <f t="shared" si="85"/>
        <v>0</v>
      </c>
      <c r="O315" s="448">
        <f t="shared" si="91"/>
        <v>27.797999999999998</v>
      </c>
      <c r="P315" s="449">
        <f t="shared" si="99"/>
        <v>27.797999999999998</v>
      </c>
      <c r="Q315" s="290"/>
      <c r="R315" s="529"/>
      <c r="S315" s="170">
        <f t="shared" si="87"/>
        <v>0</v>
      </c>
      <c r="T315" s="171">
        <f t="shared" si="88"/>
        <v>0</v>
      </c>
      <c r="U315" s="170">
        <f t="shared" si="89"/>
        <v>2638.7579999999998</v>
      </c>
      <c r="V315" s="171">
        <f t="shared" si="90"/>
        <v>0</v>
      </c>
      <c r="X315" s="545">
        <f t="shared" si="97"/>
        <v>0</v>
      </c>
      <c r="Y315" s="546">
        <f t="shared" si="98"/>
        <v>0</v>
      </c>
      <c r="AA315" s="792"/>
      <c r="AB315" s="792"/>
      <c r="AC315" s="792"/>
      <c r="AD315" s="792"/>
      <c r="AE315" s="792"/>
      <c r="AF315" s="792"/>
    </row>
    <row r="316" spans="1:32" ht="14.25" customHeight="1">
      <c r="A316" s="33"/>
      <c r="B316" s="293"/>
      <c r="C316" s="442"/>
      <c r="D316" s="443" t="s">
        <v>200</v>
      </c>
      <c r="E316" s="786" t="s">
        <v>123</v>
      </c>
      <c r="F316" s="786"/>
      <c r="G316" s="786"/>
      <c r="H316" s="784" t="s">
        <v>108</v>
      </c>
      <c r="I316" s="444">
        <v>162</v>
      </c>
      <c r="J316" s="445">
        <f t="shared" si="86"/>
        <v>0</v>
      </c>
      <c r="K316" s="446">
        <f t="shared" si="93"/>
        <v>5.9999999999999995E-4</v>
      </c>
      <c r="L316" s="447">
        <f t="shared" si="84"/>
        <v>0</v>
      </c>
      <c r="M316" s="444">
        <f t="shared" si="92"/>
        <v>10.45</v>
      </c>
      <c r="N316" s="448">
        <f t="shared" si="85"/>
        <v>0</v>
      </c>
      <c r="O316" s="448">
        <f t="shared" si="91"/>
        <v>1692.8999999999999</v>
      </c>
      <c r="P316" s="449">
        <f t="shared" si="99"/>
        <v>1692.8999999999999</v>
      </c>
      <c r="Q316" s="290"/>
      <c r="R316" s="529"/>
      <c r="S316" s="170">
        <f t="shared" si="87"/>
        <v>0</v>
      </c>
      <c r="T316" s="171">
        <f t="shared" si="88"/>
        <v>0</v>
      </c>
      <c r="U316" s="170">
        <f t="shared" si="89"/>
        <v>2610.96</v>
      </c>
      <c r="V316" s="171">
        <f t="shared" si="90"/>
        <v>0</v>
      </c>
      <c r="X316" s="545">
        <f t="shared" si="97"/>
        <v>0</v>
      </c>
      <c r="Y316" s="546">
        <f t="shared" si="98"/>
        <v>0</v>
      </c>
      <c r="AA316" s="792"/>
      <c r="AB316" s="792"/>
      <c r="AC316" s="792"/>
      <c r="AD316" s="792"/>
      <c r="AE316" s="792"/>
      <c r="AF316" s="792"/>
    </row>
    <row r="317" spans="1:32" ht="14.25" customHeight="1">
      <c r="A317" s="33"/>
      <c r="B317" s="293"/>
      <c r="C317" s="442"/>
      <c r="D317" s="443" t="s">
        <v>201</v>
      </c>
      <c r="E317" s="786" t="s">
        <v>202</v>
      </c>
      <c r="F317" s="786"/>
      <c r="G317" s="786"/>
      <c r="H317" s="784" t="s">
        <v>106</v>
      </c>
      <c r="I317" s="444">
        <v>2</v>
      </c>
      <c r="J317" s="445">
        <f t="shared" si="86"/>
        <v>0</v>
      </c>
      <c r="K317" s="446">
        <f t="shared" si="93"/>
        <v>2.9999999999999997E-4</v>
      </c>
      <c r="L317" s="447">
        <f t="shared" si="84"/>
        <v>0</v>
      </c>
      <c r="M317" s="444">
        <f t="shared" si="92"/>
        <v>459.03</v>
      </c>
      <c r="N317" s="448">
        <f t="shared" si="85"/>
        <v>0</v>
      </c>
      <c r="O317" s="448">
        <f t="shared" si="91"/>
        <v>918.06</v>
      </c>
      <c r="P317" s="449">
        <f t="shared" si="99"/>
        <v>918.06</v>
      </c>
      <c r="Q317" s="290"/>
      <c r="R317" s="529"/>
      <c r="S317" s="170">
        <f t="shared" si="87"/>
        <v>0</v>
      </c>
      <c r="T317" s="171">
        <f t="shared" si="88"/>
        <v>0</v>
      </c>
      <c r="U317" s="170">
        <f t="shared" si="89"/>
        <v>918.06</v>
      </c>
      <c r="V317" s="171">
        <f t="shared" si="90"/>
        <v>0</v>
      </c>
      <c r="X317" s="545">
        <f t="shared" si="97"/>
        <v>0</v>
      </c>
      <c r="Y317" s="546">
        <f t="shared" si="98"/>
        <v>0</v>
      </c>
      <c r="AA317" s="792"/>
      <c r="AB317" s="792"/>
      <c r="AC317" s="792"/>
      <c r="AD317" s="792"/>
      <c r="AE317" s="792"/>
      <c r="AF317" s="792"/>
    </row>
    <row r="318" spans="1:32" ht="14.25" customHeight="1">
      <c r="A318" s="33"/>
      <c r="B318" s="293"/>
      <c r="C318" s="442">
        <v>7</v>
      </c>
      <c r="D318" s="443" t="s">
        <v>114</v>
      </c>
      <c r="E318" s="785" t="s">
        <v>9</v>
      </c>
      <c r="F318" s="786"/>
      <c r="G318" s="786"/>
      <c r="H318" s="784" t="s">
        <v>144</v>
      </c>
      <c r="I318" s="444"/>
      <c r="J318" s="445"/>
      <c r="K318" s="446">
        <f t="shared" si="93"/>
        <v>0</v>
      </c>
      <c r="L318" s="447">
        <f t="shared" si="84"/>
        <v>0</v>
      </c>
      <c r="M318" s="444">
        <f t="shared" si="92"/>
        <v>0</v>
      </c>
      <c r="N318" s="448">
        <f t="shared" si="85"/>
        <v>0</v>
      </c>
      <c r="O318" s="448">
        <f t="shared" si="91"/>
        <v>0</v>
      </c>
      <c r="P318" s="449">
        <f t="shared" si="99"/>
        <v>0</v>
      </c>
      <c r="Q318" s="290"/>
      <c r="R318" s="529"/>
      <c r="S318" s="170">
        <f t="shared" si="87"/>
        <v>0</v>
      </c>
      <c r="T318" s="171">
        <f t="shared" si="88"/>
        <v>0</v>
      </c>
      <c r="U318" s="170">
        <f t="shared" si="89"/>
        <v>0</v>
      </c>
      <c r="V318" s="171">
        <f t="shared" si="90"/>
        <v>3548.6732000000002</v>
      </c>
      <c r="X318" s="545" t="str">
        <f t="shared" si="97"/>
        <v/>
      </c>
      <c r="Y318" s="546">
        <f t="shared" si="98"/>
        <v>0</v>
      </c>
      <c r="AA318" s="792"/>
      <c r="AB318" s="792"/>
      <c r="AC318" s="792"/>
      <c r="AD318" s="792"/>
      <c r="AE318" s="792"/>
      <c r="AF318" s="792"/>
    </row>
    <row r="319" spans="1:32" ht="14.25" customHeight="1">
      <c r="A319" s="33"/>
      <c r="B319" s="293"/>
      <c r="C319" s="442"/>
      <c r="D319" s="443" t="s">
        <v>148</v>
      </c>
      <c r="E319" s="786" t="s">
        <v>124</v>
      </c>
      <c r="F319" s="786"/>
      <c r="G319" s="786"/>
      <c r="H319" s="784" t="s">
        <v>108</v>
      </c>
      <c r="I319" s="444">
        <v>23.92</v>
      </c>
      <c r="J319" s="445">
        <f t="shared" si="86"/>
        <v>0</v>
      </c>
      <c r="K319" s="446">
        <f t="shared" si="93"/>
        <v>2.9999999999999997E-4</v>
      </c>
      <c r="L319" s="447">
        <f t="shared" si="84"/>
        <v>0</v>
      </c>
      <c r="M319" s="444">
        <f t="shared" si="92"/>
        <v>34.21</v>
      </c>
      <c r="N319" s="448">
        <f t="shared" si="85"/>
        <v>0</v>
      </c>
      <c r="O319" s="448">
        <f t="shared" si="91"/>
        <v>818.30320000000006</v>
      </c>
      <c r="P319" s="449">
        <f t="shared" si="99"/>
        <v>818.30320000000006</v>
      </c>
      <c r="Q319" s="290"/>
      <c r="R319" s="529"/>
      <c r="S319" s="170">
        <f t="shared" si="87"/>
        <v>0</v>
      </c>
      <c r="T319" s="171">
        <f t="shared" si="88"/>
        <v>0</v>
      </c>
      <c r="U319" s="170">
        <f t="shared" si="89"/>
        <v>3548.6732000000002</v>
      </c>
      <c r="V319" s="171">
        <f t="shared" si="90"/>
        <v>0</v>
      </c>
      <c r="X319" s="545">
        <f t="shared" si="97"/>
        <v>0</v>
      </c>
      <c r="Y319" s="546">
        <f t="shared" si="98"/>
        <v>0</v>
      </c>
      <c r="AA319" s="792"/>
      <c r="AB319" s="792"/>
      <c r="AC319" s="792"/>
      <c r="AD319" s="792"/>
      <c r="AE319" s="792"/>
      <c r="AF319" s="792"/>
    </row>
    <row r="320" spans="1:32" ht="14.25" customHeight="1">
      <c r="A320" s="33"/>
      <c r="B320" s="293"/>
      <c r="C320" s="442"/>
      <c r="D320" s="443" t="s">
        <v>203</v>
      </c>
      <c r="E320" s="786" t="s">
        <v>125</v>
      </c>
      <c r="F320" s="786"/>
      <c r="G320" s="786"/>
      <c r="H320" s="784" t="s">
        <v>106</v>
      </c>
      <c r="I320" s="444">
        <v>2</v>
      </c>
      <c r="J320" s="445">
        <f t="shared" si="86"/>
        <v>0</v>
      </c>
      <c r="K320" s="446">
        <f t="shared" si="93"/>
        <v>4.0000000000000002E-4</v>
      </c>
      <c r="L320" s="447">
        <f t="shared" si="84"/>
        <v>0</v>
      </c>
      <c r="M320" s="444">
        <f t="shared" si="92"/>
        <v>539.02</v>
      </c>
      <c r="N320" s="448">
        <f t="shared" si="85"/>
        <v>0</v>
      </c>
      <c r="O320" s="448">
        <f t="shared" si="91"/>
        <v>1078.04</v>
      </c>
      <c r="P320" s="449">
        <f t="shared" si="99"/>
        <v>1078.04</v>
      </c>
      <c r="Q320" s="290"/>
      <c r="R320" s="529"/>
      <c r="S320" s="170">
        <f t="shared" si="87"/>
        <v>0</v>
      </c>
      <c r="T320" s="171">
        <f t="shared" si="88"/>
        <v>0</v>
      </c>
      <c r="U320" s="170">
        <f t="shared" si="89"/>
        <v>2730.37</v>
      </c>
      <c r="V320" s="171">
        <f t="shared" si="90"/>
        <v>0</v>
      </c>
      <c r="X320" s="545">
        <f t="shared" si="97"/>
        <v>0</v>
      </c>
      <c r="Y320" s="546">
        <f t="shared" si="98"/>
        <v>0</v>
      </c>
      <c r="AA320" s="792"/>
      <c r="AB320" s="792"/>
      <c r="AC320" s="792"/>
      <c r="AD320" s="792"/>
      <c r="AE320" s="792"/>
      <c r="AF320" s="792"/>
    </row>
    <row r="321" spans="1:32" ht="14.25" customHeight="1">
      <c r="A321" s="33"/>
      <c r="B321" s="293"/>
      <c r="C321" s="442"/>
      <c r="D321" s="443" t="s">
        <v>204</v>
      </c>
      <c r="E321" s="786" t="s">
        <v>126</v>
      </c>
      <c r="F321" s="786"/>
      <c r="G321" s="786"/>
      <c r="H321" s="784" t="s">
        <v>106</v>
      </c>
      <c r="I321" s="444">
        <v>1</v>
      </c>
      <c r="J321" s="445">
        <f t="shared" si="86"/>
        <v>0</v>
      </c>
      <c r="K321" s="446">
        <f t="shared" si="93"/>
        <v>2.0000000000000001E-4</v>
      </c>
      <c r="L321" s="447">
        <f t="shared" si="84"/>
        <v>0</v>
      </c>
      <c r="M321" s="444">
        <f t="shared" si="92"/>
        <v>551.99</v>
      </c>
      <c r="N321" s="448">
        <f t="shared" si="85"/>
        <v>0</v>
      </c>
      <c r="O321" s="448">
        <f t="shared" si="91"/>
        <v>551.99</v>
      </c>
      <c r="P321" s="449">
        <f t="shared" si="99"/>
        <v>551.99</v>
      </c>
      <c r="Q321" s="290"/>
      <c r="R321" s="529"/>
      <c r="S321" s="170">
        <f t="shared" si="87"/>
        <v>0</v>
      </c>
      <c r="T321" s="171">
        <f t="shared" si="88"/>
        <v>0</v>
      </c>
      <c r="U321" s="170">
        <f t="shared" si="89"/>
        <v>1652.33</v>
      </c>
      <c r="V321" s="171">
        <f t="shared" si="90"/>
        <v>0</v>
      </c>
      <c r="X321" s="545">
        <f t="shared" si="97"/>
        <v>0</v>
      </c>
      <c r="Y321" s="546">
        <f t="shared" si="98"/>
        <v>0</v>
      </c>
      <c r="AA321" s="792"/>
      <c r="AB321" s="792"/>
      <c r="AC321" s="792"/>
      <c r="AD321" s="792"/>
      <c r="AE321" s="792"/>
      <c r="AF321" s="792"/>
    </row>
    <row r="322" spans="1:32" ht="14.25" customHeight="1">
      <c r="A322" s="33"/>
      <c r="B322" s="293"/>
      <c r="C322" s="442"/>
      <c r="D322" s="443" t="s">
        <v>205</v>
      </c>
      <c r="E322" s="786" t="s">
        <v>207</v>
      </c>
      <c r="F322" s="786"/>
      <c r="G322" s="786"/>
      <c r="H322" s="784" t="s">
        <v>106</v>
      </c>
      <c r="I322" s="444">
        <v>1</v>
      </c>
      <c r="J322" s="445">
        <f t="shared" si="86"/>
        <v>0</v>
      </c>
      <c r="K322" s="446">
        <f t="shared" si="93"/>
        <v>2.0000000000000001E-4</v>
      </c>
      <c r="L322" s="447">
        <f t="shared" si="84"/>
        <v>0</v>
      </c>
      <c r="M322" s="444">
        <f t="shared" si="92"/>
        <v>543.05999999999995</v>
      </c>
      <c r="N322" s="448">
        <f t="shared" si="85"/>
        <v>0</v>
      </c>
      <c r="O322" s="448">
        <f t="shared" si="91"/>
        <v>543.05999999999995</v>
      </c>
      <c r="P322" s="449">
        <f t="shared" si="99"/>
        <v>543.05999999999995</v>
      </c>
      <c r="Q322" s="290"/>
      <c r="R322" s="529"/>
      <c r="S322" s="170">
        <f t="shared" si="87"/>
        <v>0</v>
      </c>
      <c r="T322" s="171">
        <f t="shared" si="88"/>
        <v>0</v>
      </c>
      <c r="U322" s="170">
        <f t="shared" si="89"/>
        <v>1100.3399999999999</v>
      </c>
      <c r="V322" s="171">
        <f t="shared" si="90"/>
        <v>0</v>
      </c>
      <c r="X322" s="545">
        <f t="shared" si="97"/>
        <v>0</v>
      </c>
      <c r="Y322" s="546">
        <f t="shared" si="98"/>
        <v>0</v>
      </c>
      <c r="AA322" s="792"/>
      <c r="AB322" s="792"/>
      <c r="AC322" s="792"/>
      <c r="AD322" s="792"/>
      <c r="AE322" s="792"/>
      <c r="AF322" s="792"/>
    </row>
    <row r="323" spans="1:32" ht="14.25" customHeight="1">
      <c r="A323" s="33"/>
      <c r="B323" s="293"/>
      <c r="C323" s="442"/>
      <c r="D323" s="443" t="s">
        <v>206</v>
      </c>
      <c r="E323" s="786" t="s">
        <v>157</v>
      </c>
      <c r="F323" s="786"/>
      <c r="G323" s="786"/>
      <c r="H323" s="784" t="s">
        <v>106</v>
      </c>
      <c r="I323" s="444">
        <v>1</v>
      </c>
      <c r="J323" s="445">
        <f t="shared" si="86"/>
        <v>0</v>
      </c>
      <c r="K323" s="446">
        <f t="shared" si="93"/>
        <v>2.0000000000000001E-4</v>
      </c>
      <c r="L323" s="447">
        <f t="shared" si="84"/>
        <v>0</v>
      </c>
      <c r="M323" s="444">
        <f t="shared" si="92"/>
        <v>557.28</v>
      </c>
      <c r="N323" s="448">
        <f t="shared" si="85"/>
        <v>0</v>
      </c>
      <c r="O323" s="448">
        <f t="shared" si="91"/>
        <v>557.28</v>
      </c>
      <c r="P323" s="449">
        <f t="shared" si="99"/>
        <v>557.28</v>
      </c>
      <c r="Q323" s="290"/>
      <c r="R323" s="529"/>
      <c r="S323" s="170">
        <f t="shared" si="87"/>
        <v>0</v>
      </c>
      <c r="T323" s="171">
        <f t="shared" si="88"/>
        <v>0</v>
      </c>
      <c r="U323" s="170">
        <f t="shared" si="89"/>
        <v>557.28</v>
      </c>
      <c r="V323" s="171">
        <f t="shared" si="90"/>
        <v>0</v>
      </c>
      <c r="X323" s="545">
        <f t="shared" si="97"/>
        <v>0</v>
      </c>
      <c r="Y323" s="546">
        <f t="shared" si="98"/>
        <v>0</v>
      </c>
      <c r="AA323" s="792"/>
      <c r="AB323" s="792"/>
      <c r="AC323" s="792"/>
      <c r="AD323" s="792"/>
      <c r="AE323" s="792"/>
      <c r="AF323" s="792"/>
    </row>
    <row r="324" spans="1:32" ht="14.25" customHeight="1">
      <c r="A324" s="33"/>
      <c r="B324" s="293"/>
      <c r="C324" s="442">
        <v>8</v>
      </c>
      <c r="D324" s="443">
        <v>8</v>
      </c>
      <c r="E324" s="785" t="s">
        <v>127</v>
      </c>
      <c r="F324" s="786"/>
      <c r="G324" s="786"/>
      <c r="H324" s="784" t="s">
        <v>144</v>
      </c>
      <c r="I324" s="444"/>
      <c r="J324" s="445"/>
      <c r="K324" s="446">
        <f t="shared" si="93"/>
        <v>0</v>
      </c>
      <c r="L324" s="447">
        <f t="shared" si="84"/>
        <v>0</v>
      </c>
      <c r="M324" s="444">
        <f t="shared" si="92"/>
        <v>0</v>
      </c>
      <c r="N324" s="448">
        <f t="shared" si="85"/>
        <v>0</v>
      </c>
      <c r="O324" s="448">
        <f t="shared" si="91"/>
        <v>0</v>
      </c>
      <c r="P324" s="449">
        <f t="shared" si="99"/>
        <v>0</v>
      </c>
      <c r="Q324" s="290"/>
      <c r="R324" s="529"/>
      <c r="S324" s="170">
        <f t="shared" si="87"/>
        <v>0</v>
      </c>
      <c r="T324" s="171">
        <f t="shared" si="88"/>
        <v>0</v>
      </c>
      <c r="U324" s="170">
        <f t="shared" si="89"/>
        <v>0</v>
      </c>
      <c r="V324" s="171">
        <f t="shared" si="90"/>
        <v>4523.4153999999999</v>
      </c>
      <c r="X324" s="545" t="str">
        <f t="shared" si="97"/>
        <v/>
      </c>
      <c r="Y324" s="546">
        <f t="shared" si="98"/>
        <v>0</v>
      </c>
      <c r="AA324" s="792"/>
      <c r="AB324" s="792"/>
      <c r="AC324" s="792"/>
      <c r="AD324" s="792"/>
      <c r="AE324" s="792"/>
      <c r="AF324" s="792"/>
    </row>
    <row r="325" spans="1:32" ht="14.25" customHeight="1">
      <c r="A325" s="33"/>
      <c r="B325" s="293"/>
      <c r="C325" s="442"/>
      <c r="D325" s="443" t="s">
        <v>146</v>
      </c>
      <c r="E325" s="786" t="s">
        <v>128</v>
      </c>
      <c r="F325" s="786"/>
      <c r="G325" s="786"/>
      <c r="H325" s="784" t="s">
        <v>107</v>
      </c>
      <c r="I325" s="444">
        <v>146.44999999999999</v>
      </c>
      <c r="J325" s="445">
        <f t="shared" si="86"/>
        <v>0</v>
      </c>
      <c r="K325" s="446">
        <f t="shared" si="93"/>
        <v>5.9999999999999995E-4</v>
      </c>
      <c r="L325" s="447">
        <f t="shared" si="84"/>
        <v>0</v>
      </c>
      <c r="M325" s="444">
        <f t="shared" si="92"/>
        <v>12.34</v>
      </c>
      <c r="N325" s="448">
        <f t="shared" si="85"/>
        <v>0</v>
      </c>
      <c r="O325" s="448">
        <f t="shared" si="91"/>
        <v>1807.1929999999998</v>
      </c>
      <c r="P325" s="449">
        <f t="shared" si="99"/>
        <v>1807.1929999999998</v>
      </c>
      <c r="Q325" s="290"/>
      <c r="R325" s="529"/>
      <c r="S325" s="170">
        <f t="shared" si="87"/>
        <v>0</v>
      </c>
      <c r="T325" s="171">
        <f t="shared" si="88"/>
        <v>0</v>
      </c>
      <c r="U325" s="170">
        <f t="shared" si="89"/>
        <v>4523.4153999999999</v>
      </c>
      <c r="V325" s="171">
        <f t="shared" si="90"/>
        <v>0</v>
      </c>
      <c r="X325" s="545">
        <f t="shared" si="97"/>
        <v>0</v>
      </c>
      <c r="Y325" s="546">
        <f t="shared" si="98"/>
        <v>0</v>
      </c>
      <c r="AA325" s="792"/>
      <c r="AB325" s="792"/>
      <c r="AC325" s="792"/>
      <c r="AD325" s="792"/>
      <c r="AE325" s="792"/>
      <c r="AF325" s="792"/>
    </row>
    <row r="326" spans="1:32" ht="14.25" customHeight="1">
      <c r="A326" s="33"/>
      <c r="B326" s="293"/>
      <c r="C326" s="442"/>
      <c r="D326" s="443" t="s">
        <v>208</v>
      </c>
      <c r="E326" s="786" t="s">
        <v>129</v>
      </c>
      <c r="F326" s="786"/>
      <c r="G326" s="786"/>
      <c r="H326" s="784" t="s">
        <v>107</v>
      </c>
      <c r="I326" s="444">
        <v>95.44</v>
      </c>
      <c r="J326" s="445">
        <f t="shared" si="86"/>
        <v>0</v>
      </c>
      <c r="K326" s="446">
        <f t="shared" si="93"/>
        <v>8.9999999999999998E-4</v>
      </c>
      <c r="L326" s="447">
        <f t="shared" si="84"/>
        <v>0</v>
      </c>
      <c r="M326" s="444">
        <f t="shared" si="92"/>
        <v>28.46</v>
      </c>
      <c r="N326" s="448">
        <f t="shared" si="85"/>
        <v>0</v>
      </c>
      <c r="O326" s="448">
        <f t="shared" si="91"/>
        <v>2716.2224000000001</v>
      </c>
      <c r="P326" s="449">
        <f t="shared" si="99"/>
        <v>2716.2224000000001</v>
      </c>
      <c r="Q326" s="290"/>
      <c r="R326" s="529"/>
      <c r="S326" s="170">
        <f t="shared" si="87"/>
        <v>0</v>
      </c>
      <c r="T326" s="171">
        <f t="shared" si="88"/>
        <v>0</v>
      </c>
      <c r="U326" s="170">
        <f t="shared" si="89"/>
        <v>2716.2224000000001</v>
      </c>
      <c r="V326" s="171">
        <f t="shared" si="90"/>
        <v>0</v>
      </c>
      <c r="X326" s="545">
        <f t="shared" si="97"/>
        <v>0</v>
      </c>
      <c r="Y326" s="546">
        <f t="shared" si="98"/>
        <v>0</v>
      </c>
      <c r="AA326" s="792"/>
      <c r="AB326" s="792"/>
      <c r="AC326" s="792"/>
      <c r="AD326" s="792"/>
      <c r="AE326" s="792"/>
      <c r="AF326" s="792"/>
    </row>
    <row r="327" spans="1:32" ht="14.25" customHeight="1">
      <c r="A327" s="33"/>
      <c r="B327" s="293"/>
      <c r="C327" s="442"/>
      <c r="D327" s="443" t="s">
        <v>209</v>
      </c>
      <c r="E327" s="786" t="s">
        <v>158</v>
      </c>
      <c r="F327" s="786"/>
      <c r="G327" s="786"/>
      <c r="H327" s="784" t="s">
        <v>106</v>
      </c>
      <c r="I327" s="444"/>
      <c r="J327" s="445">
        <f t="shared" si="86"/>
        <v>0</v>
      </c>
      <c r="K327" s="446">
        <f t="shared" si="93"/>
        <v>0</v>
      </c>
      <c r="L327" s="447">
        <f t="shared" si="84"/>
        <v>0</v>
      </c>
      <c r="M327" s="444">
        <f t="shared" si="92"/>
        <v>631.33000000000004</v>
      </c>
      <c r="N327" s="448">
        <f t="shared" si="85"/>
        <v>0</v>
      </c>
      <c r="O327" s="448">
        <f t="shared" si="91"/>
        <v>0</v>
      </c>
      <c r="P327" s="449">
        <f t="shared" si="99"/>
        <v>0</v>
      </c>
      <c r="Q327" s="290"/>
      <c r="R327" s="529"/>
      <c r="S327" s="170">
        <f t="shared" si="87"/>
        <v>0</v>
      </c>
      <c r="T327" s="171">
        <f t="shared" si="88"/>
        <v>0</v>
      </c>
      <c r="U327" s="170">
        <f t="shared" si="89"/>
        <v>0</v>
      </c>
      <c r="V327" s="171">
        <f t="shared" si="90"/>
        <v>0</v>
      </c>
      <c r="X327" s="545" t="str">
        <f t="shared" si="97"/>
        <v/>
      </c>
      <c r="Y327" s="546">
        <f t="shared" si="98"/>
        <v>0</v>
      </c>
      <c r="AA327" s="792"/>
      <c r="AB327" s="792"/>
      <c r="AC327" s="792"/>
      <c r="AD327" s="792"/>
      <c r="AE327" s="792"/>
      <c r="AF327" s="792"/>
    </row>
    <row r="328" spans="1:32" ht="14.25" customHeight="1">
      <c r="A328" s="33"/>
      <c r="B328" s="293"/>
      <c r="C328" s="442"/>
      <c r="D328" s="443" t="s">
        <v>210</v>
      </c>
      <c r="E328" s="786" t="s">
        <v>130</v>
      </c>
      <c r="F328" s="786"/>
      <c r="G328" s="786"/>
      <c r="H328" s="784" t="s">
        <v>106</v>
      </c>
      <c r="I328" s="444"/>
      <c r="J328" s="445">
        <f t="shared" si="86"/>
        <v>0</v>
      </c>
      <c r="K328" s="446">
        <f t="shared" si="93"/>
        <v>0</v>
      </c>
      <c r="L328" s="447">
        <f t="shared" si="84"/>
        <v>0</v>
      </c>
      <c r="M328" s="444">
        <f t="shared" si="92"/>
        <v>944.52</v>
      </c>
      <c r="N328" s="448">
        <f t="shared" si="85"/>
        <v>0</v>
      </c>
      <c r="O328" s="448">
        <f t="shared" si="91"/>
        <v>0</v>
      </c>
      <c r="P328" s="449">
        <f t="shared" si="99"/>
        <v>0</v>
      </c>
      <c r="Q328" s="290"/>
      <c r="R328" s="529"/>
      <c r="S328" s="170">
        <f t="shared" si="87"/>
        <v>0</v>
      </c>
      <c r="T328" s="171">
        <f t="shared" si="88"/>
        <v>0</v>
      </c>
      <c r="U328" s="170">
        <f t="shared" si="89"/>
        <v>0</v>
      </c>
      <c r="V328" s="171">
        <f t="shared" si="90"/>
        <v>0</v>
      </c>
      <c r="X328" s="545" t="str">
        <f t="shared" si="97"/>
        <v/>
      </c>
      <c r="Y328" s="546">
        <f t="shared" si="98"/>
        <v>0</v>
      </c>
      <c r="AA328" s="792"/>
      <c r="AB328" s="792"/>
      <c r="AC328" s="792"/>
      <c r="AD328" s="792"/>
      <c r="AE328" s="792"/>
      <c r="AF328" s="792"/>
    </row>
    <row r="329" spans="1:32" ht="14.25" customHeight="1">
      <c r="A329" s="33"/>
      <c r="B329" s="293"/>
      <c r="C329" s="442"/>
      <c r="D329" s="443" t="s">
        <v>211</v>
      </c>
      <c r="E329" s="786" t="s">
        <v>234</v>
      </c>
      <c r="F329" s="786"/>
      <c r="G329" s="786"/>
      <c r="H329" s="784" t="s">
        <v>106</v>
      </c>
      <c r="I329" s="444"/>
      <c r="J329" s="445">
        <f t="shared" si="86"/>
        <v>0</v>
      </c>
      <c r="K329" s="446">
        <f t="shared" si="93"/>
        <v>0</v>
      </c>
      <c r="L329" s="447">
        <f t="shared" si="84"/>
        <v>0</v>
      </c>
      <c r="M329" s="444">
        <f t="shared" si="92"/>
        <v>1312.2</v>
      </c>
      <c r="N329" s="448">
        <f t="shared" si="85"/>
        <v>0</v>
      </c>
      <c r="O329" s="448">
        <f t="shared" si="91"/>
        <v>0</v>
      </c>
      <c r="P329" s="449">
        <f t="shared" si="99"/>
        <v>0</v>
      </c>
      <c r="Q329" s="290"/>
      <c r="R329" s="529"/>
      <c r="S329" s="170">
        <f t="shared" si="87"/>
        <v>0</v>
      </c>
      <c r="T329" s="171">
        <f t="shared" si="88"/>
        <v>0</v>
      </c>
      <c r="U329" s="170">
        <f t="shared" si="89"/>
        <v>0</v>
      </c>
      <c r="V329" s="171">
        <f t="shared" si="90"/>
        <v>2960.74</v>
      </c>
      <c r="X329" s="545" t="str">
        <f t="shared" si="97"/>
        <v/>
      </c>
      <c r="Y329" s="546">
        <f t="shared" si="98"/>
        <v>0</v>
      </c>
      <c r="AA329" s="792"/>
      <c r="AB329" s="792"/>
      <c r="AC329" s="792"/>
      <c r="AD329" s="792"/>
      <c r="AE329" s="792"/>
      <c r="AF329" s="792"/>
    </row>
    <row r="330" spans="1:32" ht="14.25" customHeight="1">
      <c r="A330" s="33"/>
      <c r="B330" s="293"/>
      <c r="C330" s="442"/>
      <c r="D330" s="443" t="s">
        <v>212</v>
      </c>
      <c r="E330" s="786" t="s">
        <v>131</v>
      </c>
      <c r="F330" s="786"/>
      <c r="G330" s="786"/>
      <c r="H330" s="784" t="s">
        <v>10</v>
      </c>
      <c r="I330" s="444">
        <v>37</v>
      </c>
      <c r="J330" s="445">
        <f t="shared" si="86"/>
        <v>0</v>
      </c>
      <c r="K330" s="446">
        <f t="shared" si="93"/>
        <v>1E-3</v>
      </c>
      <c r="L330" s="447">
        <f t="shared" si="84"/>
        <v>0</v>
      </c>
      <c r="M330" s="444">
        <f t="shared" si="92"/>
        <v>80.02</v>
      </c>
      <c r="N330" s="448">
        <f t="shared" si="85"/>
        <v>0</v>
      </c>
      <c r="O330" s="448">
        <f t="shared" si="91"/>
        <v>2960.74</v>
      </c>
      <c r="P330" s="449">
        <f t="shared" si="99"/>
        <v>2960.74</v>
      </c>
      <c r="Q330" s="290"/>
      <c r="R330" s="529"/>
      <c r="S330" s="170">
        <f t="shared" si="87"/>
        <v>0</v>
      </c>
      <c r="T330" s="171">
        <f t="shared" si="88"/>
        <v>0</v>
      </c>
      <c r="U330" s="170">
        <f t="shared" si="89"/>
        <v>2960.74</v>
      </c>
      <c r="V330" s="171">
        <f t="shared" si="90"/>
        <v>0</v>
      </c>
      <c r="X330" s="545">
        <f t="shared" si="97"/>
        <v>0</v>
      </c>
      <c r="Y330" s="546">
        <f t="shared" si="98"/>
        <v>0</v>
      </c>
      <c r="AA330" s="792"/>
      <c r="AB330" s="792"/>
      <c r="AC330" s="792"/>
      <c r="AD330" s="792"/>
      <c r="AE330" s="792"/>
      <c r="AF330" s="792"/>
    </row>
    <row r="331" spans="1:32" ht="14.25" customHeight="1">
      <c r="A331" s="33"/>
      <c r="B331" s="293"/>
      <c r="C331" s="442"/>
      <c r="D331" s="443" t="s">
        <v>213</v>
      </c>
      <c r="E331" s="786" t="s">
        <v>132</v>
      </c>
      <c r="F331" s="786"/>
      <c r="G331" s="786"/>
      <c r="H331" s="784" t="s">
        <v>10</v>
      </c>
      <c r="I331" s="444"/>
      <c r="J331" s="445">
        <f t="shared" si="86"/>
        <v>0</v>
      </c>
      <c r="K331" s="446">
        <f t="shared" si="93"/>
        <v>0</v>
      </c>
      <c r="L331" s="447">
        <f t="shared" si="84"/>
        <v>0</v>
      </c>
      <c r="M331" s="444">
        <f t="shared" si="92"/>
        <v>138.6</v>
      </c>
      <c r="N331" s="448">
        <f t="shared" si="85"/>
        <v>0</v>
      </c>
      <c r="O331" s="448">
        <f t="shared" si="91"/>
        <v>0</v>
      </c>
      <c r="P331" s="449">
        <f t="shared" si="99"/>
        <v>0</v>
      </c>
      <c r="Q331" s="290"/>
      <c r="R331" s="529"/>
      <c r="S331" s="170">
        <f t="shared" si="87"/>
        <v>0</v>
      </c>
      <c r="T331" s="171">
        <f t="shared" si="88"/>
        <v>0</v>
      </c>
      <c r="U331" s="170">
        <f t="shared" si="89"/>
        <v>0</v>
      </c>
      <c r="V331" s="171">
        <f t="shared" si="90"/>
        <v>0</v>
      </c>
      <c r="X331" s="545" t="str">
        <f t="shared" si="97"/>
        <v/>
      </c>
      <c r="Y331" s="546">
        <f t="shared" si="98"/>
        <v>0</v>
      </c>
      <c r="AA331" s="792"/>
      <c r="AB331" s="792"/>
      <c r="AC331" s="792"/>
      <c r="AD331" s="792"/>
      <c r="AE331" s="792"/>
      <c r="AF331" s="792"/>
    </row>
    <row r="332" spans="1:32" ht="14.25" customHeight="1">
      <c r="A332" s="33"/>
      <c r="B332" s="293"/>
      <c r="C332" s="442"/>
      <c r="D332" s="443" t="s">
        <v>214</v>
      </c>
      <c r="E332" s="786" t="s">
        <v>235</v>
      </c>
      <c r="F332" s="786"/>
      <c r="G332" s="786"/>
      <c r="H332" s="784" t="s">
        <v>10</v>
      </c>
      <c r="I332" s="444"/>
      <c r="J332" s="445">
        <f t="shared" si="86"/>
        <v>0</v>
      </c>
      <c r="K332" s="446">
        <f t="shared" si="93"/>
        <v>0</v>
      </c>
      <c r="L332" s="447">
        <f t="shared" si="84"/>
        <v>0</v>
      </c>
      <c r="M332" s="444">
        <f t="shared" si="92"/>
        <v>279.23</v>
      </c>
      <c r="N332" s="448">
        <f t="shared" si="85"/>
        <v>0</v>
      </c>
      <c r="O332" s="448">
        <f t="shared" si="91"/>
        <v>0</v>
      </c>
      <c r="P332" s="449">
        <f t="shared" si="99"/>
        <v>0</v>
      </c>
      <c r="Q332" s="290"/>
      <c r="R332" s="529"/>
      <c r="S332" s="170">
        <f t="shared" si="87"/>
        <v>0</v>
      </c>
      <c r="T332" s="171">
        <f t="shared" si="88"/>
        <v>0</v>
      </c>
      <c r="U332" s="170">
        <f t="shared" si="89"/>
        <v>0</v>
      </c>
      <c r="V332" s="171">
        <f t="shared" si="90"/>
        <v>1538.88</v>
      </c>
      <c r="X332" s="545" t="str">
        <f t="shared" si="97"/>
        <v/>
      </c>
      <c r="Y332" s="546">
        <f t="shared" si="98"/>
        <v>0</v>
      </c>
      <c r="AA332" s="792"/>
      <c r="AB332" s="792"/>
      <c r="AC332" s="792"/>
      <c r="AD332" s="792"/>
      <c r="AE332" s="792"/>
      <c r="AF332" s="792"/>
    </row>
    <row r="333" spans="1:32" ht="14.25" customHeight="1">
      <c r="A333" s="33"/>
      <c r="B333" s="293"/>
      <c r="C333" s="442"/>
      <c r="D333" s="443" t="s">
        <v>215</v>
      </c>
      <c r="E333" s="786" t="s">
        <v>133</v>
      </c>
      <c r="F333" s="786"/>
      <c r="G333" s="786"/>
      <c r="H333" s="784" t="s">
        <v>10</v>
      </c>
      <c r="I333" s="444">
        <v>12</v>
      </c>
      <c r="J333" s="445">
        <f t="shared" si="86"/>
        <v>0</v>
      </c>
      <c r="K333" s="446">
        <f t="shared" si="93"/>
        <v>5.0000000000000001E-4</v>
      </c>
      <c r="L333" s="447">
        <f t="shared" si="84"/>
        <v>0</v>
      </c>
      <c r="M333" s="444">
        <f t="shared" si="92"/>
        <v>128.24</v>
      </c>
      <c r="N333" s="448">
        <f t="shared" si="85"/>
        <v>0</v>
      </c>
      <c r="O333" s="448">
        <f t="shared" si="91"/>
        <v>1538.88</v>
      </c>
      <c r="P333" s="449">
        <f t="shared" si="99"/>
        <v>1538.88</v>
      </c>
      <c r="Q333" s="290"/>
      <c r="R333" s="529"/>
      <c r="S333" s="170">
        <f t="shared" si="87"/>
        <v>0</v>
      </c>
      <c r="T333" s="171">
        <f t="shared" si="88"/>
        <v>0</v>
      </c>
      <c r="U333" s="170">
        <f t="shared" si="89"/>
        <v>1538.88</v>
      </c>
      <c r="V333" s="171">
        <f t="shared" si="90"/>
        <v>0</v>
      </c>
      <c r="X333" s="545">
        <f t="shared" si="97"/>
        <v>0</v>
      </c>
      <c r="Y333" s="546">
        <f t="shared" si="98"/>
        <v>0</v>
      </c>
      <c r="AA333" s="792"/>
      <c r="AB333" s="792"/>
      <c r="AC333" s="792"/>
      <c r="AD333" s="792"/>
      <c r="AE333" s="792"/>
      <c r="AF333" s="792"/>
    </row>
    <row r="334" spans="1:32" ht="14.25" customHeight="1">
      <c r="A334" s="33"/>
      <c r="B334" s="293"/>
      <c r="C334" s="442"/>
      <c r="D334" s="443" t="s">
        <v>216</v>
      </c>
      <c r="E334" s="786" t="s">
        <v>134</v>
      </c>
      <c r="F334" s="786"/>
      <c r="G334" s="786"/>
      <c r="H334" s="784" t="s">
        <v>10</v>
      </c>
      <c r="I334" s="444"/>
      <c r="J334" s="445">
        <f t="shared" si="86"/>
        <v>0</v>
      </c>
      <c r="K334" s="446">
        <f t="shared" si="93"/>
        <v>0</v>
      </c>
      <c r="L334" s="447">
        <f t="shared" ref="L334:L397" si="100">IF(I334=0,0,IF(J334&gt;100%,"excesso",IF(ISNUMBER(J334),ROUND(J334*K334,4),IF(J334="&lt;excesso",ROUND(100%*K334,4),0))))</f>
        <v>0</v>
      </c>
      <c r="M334" s="444">
        <f t="shared" si="92"/>
        <v>270.98</v>
      </c>
      <c r="N334" s="448">
        <f t="shared" ref="N334:N397" si="101">IF(J334&gt;100%,O334,IF(ISBLANK(I334),0,IF((R334)="cima",ROUNDUP(J334*O334,2),IF((R334)="baixo",ROUNDDOWN(J334*O334,2),ROUND(J334*O334,2)))))</f>
        <v>0</v>
      </c>
      <c r="O334" s="448">
        <f t="shared" si="91"/>
        <v>0</v>
      </c>
      <c r="P334" s="449">
        <f t="shared" si="99"/>
        <v>0</v>
      </c>
      <c r="Q334" s="290"/>
      <c r="R334" s="529"/>
      <c r="S334" s="170">
        <f t="shared" si="87"/>
        <v>0</v>
      </c>
      <c r="T334" s="171">
        <f t="shared" si="88"/>
        <v>0</v>
      </c>
      <c r="U334" s="170">
        <f t="shared" si="89"/>
        <v>0</v>
      </c>
      <c r="V334" s="171">
        <f t="shared" si="90"/>
        <v>4656.92</v>
      </c>
      <c r="X334" s="545" t="str">
        <f t="shared" si="97"/>
        <v/>
      </c>
      <c r="Y334" s="546">
        <f t="shared" si="98"/>
        <v>0</v>
      </c>
      <c r="AA334" s="792"/>
      <c r="AB334" s="792"/>
      <c r="AC334" s="792"/>
      <c r="AD334" s="792"/>
      <c r="AE334" s="792"/>
      <c r="AF334" s="792"/>
    </row>
    <row r="335" spans="1:32" ht="14.25" customHeight="1">
      <c r="A335" s="33"/>
      <c r="B335" s="293"/>
      <c r="C335" s="442"/>
      <c r="D335" s="443" t="s">
        <v>217</v>
      </c>
      <c r="E335" s="786" t="s">
        <v>135</v>
      </c>
      <c r="F335" s="786"/>
      <c r="G335" s="786"/>
      <c r="H335" s="784" t="s">
        <v>106</v>
      </c>
      <c r="I335" s="444">
        <v>4</v>
      </c>
      <c r="J335" s="445">
        <f t="shared" ref="J335:J398" si="102">Y335</f>
        <v>0</v>
      </c>
      <c r="K335" s="446">
        <f t="shared" si="93"/>
        <v>1.6000000000000001E-3</v>
      </c>
      <c r="L335" s="447">
        <f t="shared" si="100"/>
        <v>0</v>
      </c>
      <c r="M335" s="444">
        <f t="shared" si="92"/>
        <v>1164.23</v>
      </c>
      <c r="N335" s="448">
        <f t="shared" si="101"/>
        <v>0</v>
      </c>
      <c r="O335" s="448">
        <f t="shared" si="91"/>
        <v>4656.92</v>
      </c>
      <c r="P335" s="449">
        <f t="shared" si="99"/>
        <v>4656.92</v>
      </c>
      <c r="Q335" s="290"/>
      <c r="R335" s="529"/>
      <c r="S335" s="170">
        <f t="shared" ref="S335:S398" si="103">IF(ISBLANK(I335),0,S336+N335)</f>
        <v>0</v>
      </c>
      <c r="T335" s="171">
        <f t="shared" ref="T335:T398" si="104">IF(ISBLANK(I335),S336,0)</f>
        <v>0</v>
      </c>
      <c r="U335" s="170">
        <f t="shared" ref="U335:U398" si="105">IF(ISBLANK(I335),0,U336+O335)</f>
        <v>4656.92</v>
      </c>
      <c r="V335" s="171">
        <f t="shared" ref="V335:V398" si="106">IF(ISBLANK(I335),U336,0)</f>
        <v>0</v>
      </c>
      <c r="X335" s="545">
        <f t="shared" si="97"/>
        <v>0</v>
      </c>
      <c r="Y335" s="546">
        <f t="shared" si="98"/>
        <v>0</v>
      </c>
      <c r="AA335" s="792"/>
      <c r="AB335" s="792"/>
      <c r="AC335" s="792"/>
      <c r="AD335" s="792"/>
      <c r="AE335" s="792"/>
      <c r="AF335" s="792"/>
    </row>
    <row r="336" spans="1:32" ht="14.25" customHeight="1">
      <c r="A336" s="33"/>
      <c r="B336" s="293"/>
      <c r="C336" s="442"/>
      <c r="D336" s="443" t="s">
        <v>218</v>
      </c>
      <c r="E336" s="786" t="s">
        <v>159</v>
      </c>
      <c r="F336" s="786"/>
      <c r="G336" s="786"/>
      <c r="H336" s="784" t="s">
        <v>106</v>
      </c>
      <c r="I336" s="444"/>
      <c r="J336" s="445">
        <f t="shared" si="102"/>
        <v>0</v>
      </c>
      <c r="K336" s="446">
        <f t="shared" si="93"/>
        <v>0</v>
      </c>
      <c r="L336" s="447">
        <f t="shared" si="100"/>
        <v>0</v>
      </c>
      <c r="M336" s="444">
        <f t="shared" si="92"/>
        <v>2248.0300000000002</v>
      </c>
      <c r="N336" s="448">
        <f t="shared" si="101"/>
        <v>0</v>
      </c>
      <c r="O336" s="448">
        <f t="shared" si="91"/>
        <v>0</v>
      </c>
      <c r="P336" s="449">
        <f t="shared" si="99"/>
        <v>0</v>
      </c>
      <c r="Q336" s="290"/>
      <c r="R336" s="529"/>
      <c r="S336" s="170">
        <f t="shared" si="103"/>
        <v>0</v>
      </c>
      <c r="T336" s="171">
        <f t="shared" si="104"/>
        <v>0</v>
      </c>
      <c r="U336" s="170">
        <f t="shared" si="105"/>
        <v>0</v>
      </c>
      <c r="V336" s="171">
        <f t="shared" si="106"/>
        <v>900.98</v>
      </c>
      <c r="X336" s="545" t="str">
        <f t="shared" si="97"/>
        <v/>
      </c>
      <c r="Y336" s="546">
        <f t="shared" si="98"/>
        <v>0</v>
      </c>
      <c r="AA336" s="792"/>
      <c r="AB336" s="792"/>
      <c r="AC336" s="792"/>
      <c r="AD336" s="792"/>
      <c r="AE336" s="792"/>
      <c r="AF336" s="792"/>
    </row>
    <row r="337" spans="1:32" ht="14.25" customHeight="1">
      <c r="A337" s="33"/>
      <c r="B337" s="293"/>
      <c r="C337" s="442"/>
      <c r="D337" s="443" t="s">
        <v>219</v>
      </c>
      <c r="E337" s="786" t="s">
        <v>136</v>
      </c>
      <c r="F337" s="786"/>
      <c r="G337" s="786"/>
      <c r="H337" s="784" t="s">
        <v>106</v>
      </c>
      <c r="I337" s="444">
        <v>2</v>
      </c>
      <c r="J337" s="445">
        <f t="shared" si="102"/>
        <v>0</v>
      </c>
      <c r="K337" s="446">
        <f t="shared" si="93"/>
        <v>2.9999999999999997E-4</v>
      </c>
      <c r="L337" s="447">
        <f t="shared" si="100"/>
        <v>0</v>
      </c>
      <c r="M337" s="444">
        <f t="shared" si="92"/>
        <v>450.49</v>
      </c>
      <c r="N337" s="448">
        <f t="shared" si="101"/>
        <v>0</v>
      </c>
      <c r="O337" s="448">
        <f t="shared" si="91"/>
        <v>900.98</v>
      </c>
      <c r="P337" s="449">
        <f t="shared" si="99"/>
        <v>900.98</v>
      </c>
      <c r="Q337" s="290"/>
      <c r="R337" s="529"/>
      <c r="S337" s="170">
        <f t="shared" si="103"/>
        <v>0</v>
      </c>
      <c r="T337" s="171">
        <f t="shared" si="104"/>
        <v>0</v>
      </c>
      <c r="U337" s="170">
        <f t="shared" si="105"/>
        <v>900.98</v>
      </c>
      <c r="V337" s="171">
        <f t="shared" si="106"/>
        <v>0</v>
      </c>
      <c r="X337" s="545">
        <f t="shared" si="97"/>
        <v>0</v>
      </c>
      <c r="Y337" s="546">
        <f t="shared" si="98"/>
        <v>0</v>
      </c>
      <c r="AA337" s="792"/>
      <c r="AB337" s="792"/>
      <c r="AC337" s="792"/>
      <c r="AD337" s="792"/>
      <c r="AE337" s="792"/>
      <c r="AF337" s="792"/>
    </row>
    <row r="338" spans="1:32" ht="14.25" customHeight="1">
      <c r="A338" s="33"/>
      <c r="B338" s="293"/>
      <c r="C338" s="442"/>
      <c r="D338" s="443" t="s">
        <v>220</v>
      </c>
      <c r="E338" s="786" t="s">
        <v>137</v>
      </c>
      <c r="F338" s="786"/>
      <c r="G338" s="786"/>
      <c r="H338" s="784" t="s">
        <v>106</v>
      </c>
      <c r="I338" s="444"/>
      <c r="J338" s="445">
        <f t="shared" si="102"/>
        <v>0</v>
      </c>
      <c r="K338" s="446">
        <f t="shared" si="93"/>
        <v>0</v>
      </c>
      <c r="L338" s="447">
        <f t="shared" si="100"/>
        <v>0</v>
      </c>
      <c r="M338" s="444">
        <f t="shared" si="92"/>
        <v>689.47</v>
      </c>
      <c r="N338" s="448">
        <f t="shared" si="101"/>
        <v>0</v>
      </c>
      <c r="O338" s="448">
        <f t="shared" si="91"/>
        <v>0</v>
      </c>
      <c r="P338" s="449">
        <f t="shared" si="99"/>
        <v>0</v>
      </c>
      <c r="Q338" s="290"/>
      <c r="R338" s="529"/>
      <c r="S338" s="170">
        <f t="shared" si="103"/>
        <v>0</v>
      </c>
      <c r="T338" s="171">
        <f t="shared" si="104"/>
        <v>0</v>
      </c>
      <c r="U338" s="170">
        <f t="shared" si="105"/>
        <v>0</v>
      </c>
      <c r="V338" s="171">
        <f t="shared" si="106"/>
        <v>1459.04</v>
      </c>
      <c r="X338" s="545" t="str">
        <f t="shared" si="97"/>
        <v/>
      </c>
      <c r="Y338" s="546">
        <f t="shared" si="98"/>
        <v>0</v>
      </c>
      <c r="AA338" s="792"/>
      <c r="AB338" s="792"/>
      <c r="AC338" s="792"/>
      <c r="AD338" s="792"/>
      <c r="AE338" s="792"/>
      <c r="AF338" s="792"/>
    </row>
    <row r="339" spans="1:32" ht="14.25" customHeight="1">
      <c r="A339" s="33"/>
      <c r="B339" s="293"/>
      <c r="C339" s="442"/>
      <c r="D339" s="443" t="s">
        <v>221</v>
      </c>
      <c r="E339" s="786" t="s">
        <v>138</v>
      </c>
      <c r="F339" s="786"/>
      <c r="G339" s="786"/>
      <c r="H339" s="784" t="s">
        <v>106</v>
      </c>
      <c r="I339" s="444">
        <v>1</v>
      </c>
      <c r="J339" s="445">
        <f t="shared" si="102"/>
        <v>0</v>
      </c>
      <c r="K339" s="446">
        <f t="shared" si="93"/>
        <v>5.0000000000000001E-4</v>
      </c>
      <c r="L339" s="447">
        <f t="shared" si="100"/>
        <v>0</v>
      </c>
      <c r="M339" s="444">
        <f t="shared" si="92"/>
        <v>1459.04</v>
      </c>
      <c r="N339" s="448">
        <f t="shared" si="101"/>
        <v>0</v>
      </c>
      <c r="O339" s="448">
        <f t="shared" ref="O339:O402" si="107">I339*M339</f>
        <v>1459.04</v>
      </c>
      <c r="P339" s="449">
        <f t="shared" si="99"/>
        <v>1459.04</v>
      </c>
      <c r="Q339" s="290"/>
      <c r="R339" s="529"/>
      <c r="S339" s="170">
        <f t="shared" si="103"/>
        <v>0</v>
      </c>
      <c r="T339" s="171">
        <f t="shared" si="104"/>
        <v>0</v>
      </c>
      <c r="U339" s="170">
        <f t="shared" si="105"/>
        <v>1459.04</v>
      </c>
      <c r="V339" s="171">
        <f t="shared" si="106"/>
        <v>0</v>
      </c>
      <c r="X339" s="545">
        <f t="shared" si="97"/>
        <v>0</v>
      </c>
      <c r="Y339" s="546">
        <f t="shared" si="98"/>
        <v>0</v>
      </c>
      <c r="AA339" s="792"/>
      <c r="AB339" s="792"/>
      <c r="AC339" s="792"/>
      <c r="AD339" s="792"/>
      <c r="AE339" s="792"/>
      <c r="AF339" s="792"/>
    </row>
    <row r="340" spans="1:32" ht="14.25" customHeight="1">
      <c r="A340" s="33"/>
      <c r="B340" s="293"/>
      <c r="C340" s="442"/>
      <c r="D340" s="443" t="s">
        <v>222</v>
      </c>
      <c r="E340" s="786" t="s">
        <v>139</v>
      </c>
      <c r="F340" s="786"/>
      <c r="G340" s="786"/>
      <c r="H340" s="784" t="s">
        <v>106</v>
      </c>
      <c r="I340" s="444"/>
      <c r="J340" s="445">
        <f t="shared" si="102"/>
        <v>0</v>
      </c>
      <c r="K340" s="446">
        <f t="shared" si="93"/>
        <v>0</v>
      </c>
      <c r="L340" s="447">
        <f t="shared" si="100"/>
        <v>0</v>
      </c>
      <c r="M340" s="444">
        <f t="shared" ref="M340:M403" si="108">M271</f>
        <v>1554.88</v>
      </c>
      <c r="N340" s="448">
        <f t="shared" si="101"/>
        <v>0</v>
      </c>
      <c r="O340" s="448">
        <f t="shared" si="107"/>
        <v>0</v>
      </c>
      <c r="P340" s="449">
        <f t="shared" si="99"/>
        <v>0</v>
      </c>
      <c r="Q340" s="290"/>
      <c r="R340" s="529"/>
      <c r="S340" s="170">
        <f t="shared" si="103"/>
        <v>0</v>
      </c>
      <c r="T340" s="171">
        <f t="shared" si="104"/>
        <v>0</v>
      </c>
      <c r="U340" s="170">
        <f t="shared" si="105"/>
        <v>0</v>
      </c>
      <c r="V340" s="171">
        <f t="shared" si="106"/>
        <v>0</v>
      </c>
      <c r="X340" s="545" t="str">
        <f t="shared" si="97"/>
        <v/>
      </c>
      <c r="Y340" s="546">
        <f t="shared" si="98"/>
        <v>0</v>
      </c>
      <c r="AA340" s="792"/>
      <c r="AB340" s="792"/>
      <c r="AC340" s="792"/>
      <c r="AD340" s="792"/>
      <c r="AE340" s="792"/>
      <c r="AF340" s="792"/>
    </row>
    <row r="341" spans="1:32" ht="14.25" customHeight="1">
      <c r="A341" s="33"/>
      <c r="B341" s="293"/>
      <c r="C341" s="442"/>
      <c r="D341" s="443" t="s">
        <v>223</v>
      </c>
      <c r="E341" s="786" t="s">
        <v>236</v>
      </c>
      <c r="F341" s="786"/>
      <c r="G341" s="786"/>
      <c r="H341" s="784" t="s">
        <v>106</v>
      </c>
      <c r="I341" s="444"/>
      <c r="J341" s="445">
        <f t="shared" si="102"/>
        <v>0</v>
      </c>
      <c r="K341" s="446">
        <f t="shared" si="93"/>
        <v>0</v>
      </c>
      <c r="L341" s="447">
        <f t="shared" si="100"/>
        <v>0</v>
      </c>
      <c r="M341" s="444">
        <f t="shared" si="108"/>
        <v>1695.92</v>
      </c>
      <c r="N341" s="448">
        <f t="shared" si="101"/>
        <v>0</v>
      </c>
      <c r="O341" s="448">
        <f t="shared" si="107"/>
        <v>0</v>
      </c>
      <c r="P341" s="449">
        <f t="shared" si="99"/>
        <v>0</v>
      </c>
      <c r="Q341" s="290"/>
      <c r="R341" s="529"/>
      <c r="S341" s="170">
        <f t="shared" si="103"/>
        <v>0</v>
      </c>
      <c r="T341" s="171">
        <f t="shared" si="104"/>
        <v>0</v>
      </c>
      <c r="U341" s="170">
        <f t="shared" si="105"/>
        <v>0</v>
      </c>
      <c r="V341" s="171">
        <f t="shared" si="106"/>
        <v>0</v>
      </c>
      <c r="X341" s="545" t="str">
        <f t="shared" si="97"/>
        <v/>
      </c>
      <c r="Y341" s="546">
        <f t="shared" si="98"/>
        <v>0</v>
      </c>
      <c r="AA341" s="792"/>
      <c r="AB341" s="792"/>
      <c r="AC341" s="792"/>
      <c r="AD341" s="792"/>
      <c r="AE341" s="792"/>
      <c r="AF341" s="792"/>
    </row>
    <row r="342" spans="1:32" ht="14.25" customHeight="1">
      <c r="A342" s="33"/>
      <c r="B342" s="293"/>
      <c r="C342" s="442"/>
      <c r="D342" s="443" t="s">
        <v>224</v>
      </c>
      <c r="E342" s="786" t="s">
        <v>160</v>
      </c>
      <c r="F342" s="786"/>
      <c r="G342" s="786"/>
      <c r="H342" s="784" t="s">
        <v>106</v>
      </c>
      <c r="I342" s="444"/>
      <c r="J342" s="445">
        <f t="shared" si="102"/>
        <v>0</v>
      </c>
      <c r="K342" s="446">
        <f t="shared" si="93"/>
        <v>0</v>
      </c>
      <c r="L342" s="447">
        <f t="shared" si="100"/>
        <v>0</v>
      </c>
      <c r="M342" s="444">
        <f t="shared" si="108"/>
        <v>1005.58</v>
      </c>
      <c r="N342" s="448">
        <f t="shared" si="101"/>
        <v>0</v>
      </c>
      <c r="O342" s="448">
        <f t="shared" si="107"/>
        <v>0</v>
      </c>
      <c r="P342" s="449">
        <f t="shared" si="99"/>
        <v>0</v>
      </c>
      <c r="Q342" s="290"/>
      <c r="R342" s="529"/>
      <c r="S342" s="170">
        <f t="shared" si="103"/>
        <v>0</v>
      </c>
      <c r="T342" s="171">
        <f t="shared" si="104"/>
        <v>0</v>
      </c>
      <c r="U342" s="170">
        <f t="shared" si="105"/>
        <v>0</v>
      </c>
      <c r="V342" s="171">
        <f t="shared" si="106"/>
        <v>0</v>
      </c>
      <c r="X342" s="545" t="str">
        <f t="shared" si="97"/>
        <v/>
      </c>
      <c r="Y342" s="546">
        <f t="shared" si="98"/>
        <v>0</v>
      </c>
      <c r="AA342" s="792"/>
      <c r="AB342" s="792"/>
      <c r="AC342" s="792"/>
      <c r="AD342" s="792"/>
      <c r="AE342" s="792"/>
      <c r="AF342" s="792"/>
    </row>
    <row r="343" spans="1:32" ht="14.25" customHeight="1">
      <c r="A343" s="33"/>
      <c r="B343" s="293"/>
      <c r="C343" s="442"/>
      <c r="D343" s="443" t="s">
        <v>225</v>
      </c>
      <c r="E343" s="786" t="s">
        <v>140</v>
      </c>
      <c r="F343" s="786"/>
      <c r="G343" s="786"/>
      <c r="H343" s="784" t="s">
        <v>106</v>
      </c>
      <c r="I343" s="444"/>
      <c r="J343" s="445">
        <f t="shared" si="102"/>
        <v>0</v>
      </c>
      <c r="K343" s="446">
        <f t="shared" ref="K343:K406" si="109">IF(ISBLANK(total),0,IF((A343)="cima",ROUNDUP(O343/total,4),IF((A343)="baixo",ROUNDDOWN(O343/total,4),ROUND(O343/total,4))))</f>
        <v>0</v>
      </c>
      <c r="L343" s="447">
        <f t="shared" si="100"/>
        <v>0</v>
      </c>
      <c r="M343" s="444">
        <f t="shared" si="108"/>
        <v>1222.19</v>
      </c>
      <c r="N343" s="448">
        <f t="shared" si="101"/>
        <v>0</v>
      </c>
      <c r="O343" s="448">
        <f t="shared" si="107"/>
        <v>0</v>
      </c>
      <c r="P343" s="449">
        <f t="shared" si="99"/>
        <v>0</v>
      </c>
      <c r="Q343" s="290"/>
      <c r="R343" s="529"/>
      <c r="S343" s="170">
        <f t="shared" si="103"/>
        <v>0</v>
      </c>
      <c r="T343" s="171">
        <f t="shared" si="104"/>
        <v>0</v>
      </c>
      <c r="U343" s="170">
        <f t="shared" si="105"/>
        <v>0</v>
      </c>
      <c r="V343" s="171">
        <f t="shared" si="106"/>
        <v>0</v>
      </c>
      <c r="X343" s="545" t="str">
        <f t="shared" si="97"/>
        <v/>
      </c>
      <c r="Y343" s="546">
        <f t="shared" si="98"/>
        <v>0</v>
      </c>
      <c r="AA343" s="792"/>
      <c r="AB343" s="792"/>
      <c r="AC343" s="792"/>
      <c r="AD343" s="792"/>
      <c r="AE343" s="792"/>
      <c r="AF343" s="792"/>
    </row>
    <row r="344" spans="1:32" ht="14.25" customHeight="1">
      <c r="A344" s="33"/>
      <c r="B344" s="293"/>
      <c r="C344" s="442"/>
      <c r="D344" s="443" t="s">
        <v>238</v>
      </c>
      <c r="E344" s="786" t="s">
        <v>237</v>
      </c>
      <c r="F344" s="786"/>
      <c r="G344" s="786"/>
      <c r="H344" s="784" t="s">
        <v>106</v>
      </c>
      <c r="I344" s="444"/>
      <c r="J344" s="445">
        <f t="shared" si="102"/>
        <v>0</v>
      </c>
      <c r="K344" s="446">
        <f t="shared" si="109"/>
        <v>0</v>
      </c>
      <c r="L344" s="447">
        <f t="shared" si="100"/>
        <v>0</v>
      </c>
      <c r="M344" s="444">
        <f t="shared" si="108"/>
        <v>1916.97</v>
      </c>
      <c r="N344" s="448">
        <f t="shared" si="101"/>
        <v>0</v>
      </c>
      <c r="O344" s="448">
        <f t="shared" si="107"/>
        <v>0</v>
      </c>
      <c r="P344" s="449">
        <f t="shared" si="99"/>
        <v>0</v>
      </c>
      <c r="Q344" s="290"/>
      <c r="R344" s="529"/>
      <c r="S344" s="170">
        <f t="shared" si="103"/>
        <v>0</v>
      </c>
      <c r="T344" s="171">
        <f t="shared" si="104"/>
        <v>0</v>
      </c>
      <c r="U344" s="170">
        <f t="shared" si="105"/>
        <v>0</v>
      </c>
      <c r="V344" s="171">
        <f t="shared" si="106"/>
        <v>1348.0646999999999</v>
      </c>
      <c r="X344" s="545" t="str">
        <f t="shared" si="97"/>
        <v/>
      </c>
      <c r="Y344" s="546">
        <f t="shared" si="98"/>
        <v>0</v>
      </c>
      <c r="AA344" s="792"/>
      <c r="AB344" s="792"/>
      <c r="AC344" s="792"/>
      <c r="AD344" s="792"/>
      <c r="AE344" s="792"/>
      <c r="AF344" s="792"/>
    </row>
    <row r="345" spans="1:32" ht="14.25" customHeight="1">
      <c r="A345" s="33"/>
      <c r="B345" s="293"/>
      <c r="C345" s="442"/>
      <c r="D345" s="443" t="s">
        <v>239</v>
      </c>
      <c r="E345" s="786" t="s">
        <v>161</v>
      </c>
      <c r="F345" s="786"/>
      <c r="G345" s="786"/>
      <c r="H345" s="784" t="s">
        <v>107</v>
      </c>
      <c r="I345" s="444">
        <v>14.61</v>
      </c>
      <c r="J345" s="445">
        <f t="shared" si="102"/>
        <v>0</v>
      </c>
      <c r="K345" s="446">
        <f t="shared" si="109"/>
        <v>5.0000000000000001E-4</v>
      </c>
      <c r="L345" s="447">
        <f t="shared" si="100"/>
        <v>0</v>
      </c>
      <c r="M345" s="444">
        <f t="shared" si="108"/>
        <v>92.27</v>
      </c>
      <c r="N345" s="448">
        <f t="shared" si="101"/>
        <v>0</v>
      </c>
      <c r="O345" s="448">
        <f t="shared" si="107"/>
        <v>1348.0646999999999</v>
      </c>
      <c r="P345" s="449">
        <f t="shared" si="99"/>
        <v>1348.0646999999999</v>
      </c>
      <c r="Q345" s="290"/>
      <c r="R345" s="529"/>
      <c r="S345" s="170">
        <f t="shared" si="103"/>
        <v>0</v>
      </c>
      <c r="T345" s="171">
        <f t="shared" si="104"/>
        <v>0</v>
      </c>
      <c r="U345" s="170">
        <f t="shared" si="105"/>
        <v>1348.0646999999999</v>
      </c>
      <c r="V345" s="171">
        <f t="shared" si="106"/>
        <v>0</v>
      </c>
      <c r="X345" s="545">
        <f t="shared" si="97"/>
        <v>0</v>
      </c>
      <c r="Y345" s="546">
        <f t="shared" si="98"/>
        <v>0</v>
      </c>
      <c r="AA345" s="792"/>
      <c r="AB345" s="792"/>
      <c r="AC345" s="792"/>
      <c r="AD345" s="792"/>
      <c r="AE345" s="792"/>
      <c r="AF345" s="792"/>
    </row>
    <row r="346" spans="1:32" ht="14.25" customHeight="1">
      <c r="A346" s="33"/>
      <c r="B346" s="293"/>
      <c r="C346" s="442">
        <v>9</v>
      </c>
      <c r="D346" s="443">
        <v>9</v>
      </c>
      <c r="E346" s="785" t="s">
        <v>162</v>
      </c>
      <c r="F346" s="786"/>
      <c r="G346" s="786"/>
      <c r="H346" s="784" t="s">
        <v>144</v>
      </c>
      <c r="I346" s="444"/>
      <c r="J346" s="445"/>
      <c r="K346" s="446">
        <f t="shared" si="109"/>
        <v>0</v>
      </c>
      <c r="L346" s="447">
        <f t="shared" si="100"/>
        <v>0</v>
      </c>
      <c r="M346" s="444">
        <f t="shared" si="108"/>
        <v>0</v>
      </c>
      <c r="N346" s="448">
        <f t="shared" si="101"/>
        <v>0</v>
      </c>
      <c r="O346" s="448">
        <f t="shared" si="107"/>
        <v>0</v>
      </c>
      <c r="P346" s="449">
        <f t="shared" si="99"/>
        <v>0</v>
      </c>
      <c r="Q346" s="290"/>
      <c r="R346" s="529"/>
      <c r="S346" s="170">
        <f t="shared" si="103"/>
        <v>0</v>
      </c>
      <c r="T346" s="171">
        <f t="shared" si="104"/>
        <v>0</v>
      </c>
      <c r="U346" s="170">
        <f t="shared" si="105"/>
        <v>0</v>
      </c>
      <c r="V346" s="171">
        <f t="shared" si="106"/>
        <v>5557.4199999999992</v>
      </c>
      <c r="X346" s="545" t="str">
        <f t="shared" si="97"/>
        <v/>
      </c>
      <c r="Y346" s="546">
        <f t="shared" si="98"/>
        <v>0</v>
      </c>
      <c r="AA346" s="792"/>
      <c r="AB346" s="792"/>
      <c r="AC346" s="792"/>
      <c r="AD346" s="792"/>
      <c r="AE346" s="792"/>
      <c r="AF346" s="792"/>
    </row>
    <row r="347" spans="1:32" ht="14.25" customHeight="1">
      <c r="A347" s="33"/>
      <c r="B347" s="293"/>
      <c r="C347" s="442"/>
      <c r="D347" s="443" t="s">
        <v>226</v>
      </c>
      <c r="E347" s="786" t="s">
        <v>141</v>
      </c>
      <c r="F347" s="786"/>
      <c r="G347" s="786"/>
      <c r="H347" s="784" t="s">
        <v>106</v>
      </c>
      <c r="I347" s="444">
        <v>1</v>
      </c>
      <c r="J347" s="445">
        <f t="shared" si="102"/>
        <v>0</v>
      </c>
      <c r="K347" s="446">
        <f t="shared" si="109"/>
        <v>0</v>
      </c>
      <c r="L347" s="447">
        <f t="shared" si="100"/>
        <v>0</v>
      </c>
      <c r="M347" s="444">
        <f t="shared" si="108"/>
        <v>115.96</v>
      </c>
      <c r="N347" s="448">
        <f t="shared" si="101"/>
        <v>0</v>
      </c>
      <c r="O347" s="448">
        <f t="shared" si="107"/>
        <v>115.96</v>
      </c>
      <c r="P347" s="449">
        <f t="shared" si="99"/>
        <v>115.96</v>
      </c>
      <c r="Q347" s="290"/>
      <c r="R347" s="529"/>
      <c r="S347" s="170">
        <f t="shared" si="103"/>
        <v>0</v>
      </c>
      <c r="T347" s="171">
        <f t="shared" si="104"/>
        <v>0</v>
      </c>
      <c r="U347" s="170">
        <f t="shared" si="105"/>
        <v>5557.4199999999992</v>
      </c>
      <c r="V347" s="171">
        <f t="shared" si="106"/>
        <v>0</v>
      </c>
      <c r="X347" s="545">
        <f t="shared" si="97"/>
        <v>0</v>
      </c>
      <c r="Y347" s="546">
        <f t="shared" si="98"/>
        <v>0</v>
      </c>
      <c r="AA347" s="792"/>
      <c r="AB347" s="792"/>
      <c r="AC347" s="792"/>
      <c r="AD347" s="792"/>
      <c r="AE347" s="792"/>
      <c r="AF347" s="792"/>
    </row>
    <row r="348" spans="1:32" ht="14.25" customHeight="1">
      <c r="A348" s="33"/>
      <c r="B348" s="293"/>
      <c r="C348" s="442"/>
      <c r="D348" s="443" t="s">
        <v>227</v>
      </c>
      <c r="E348" s="786" t="s">
        <v>142</v>
      </c>
      <c r="F348" s="786"/>
      <c r="G348" s="786"/>
      <c r="H348" s="784" t="s">
        <v>106</v>
      </c>
      <c r="I348" s="444">
        <v>1</v>
      </c>
      <c r="J348" s="445">
        <f t="shared" si="102"/>
        <v>0</v>
      </c>
      <c r="K348" s="446">
        <f t="shared" si="109"/>
        <v>0</v>
      </c>
      <c r="L348" s="447">
        <f t="shared" si="100"/>
        <v>0</v>
      </c>
      <c r="M348" s="444">
        <f t="shared" si="108"/>
        <v>115.96</v>
      </c>
      <c r="N348" s="448">
        <f t="shared" si="101"/>
        <v>0</v>
      </c>
      <c r="O348" s="448">
        <f t="shared" si="107"/>
        <v>115.96</v>
      </c>
      <c r="P348" s="449">
        <f t="shared" si="99"/>
        <v>115.96</v>
      </c>
      <c r="Q348" s="290"/>
      <c r="R348" s="529"/>
      <c r="S348" s="170">
        <f t="shared" si="103"/>
        <v>0</v>
      </c>
      <c r="T348" s="171">
        <f t="shared" si="104"/>
        <v>0</v>
      </c>
      <c r="U348" s="170">
        <f t="shared" si="105"/>
        <v>5441.4599999999991</v>
      </c>
      <c r="V348" s="171">
        <f t="shared" si="106"/>
        <v>0</v>
      </c>
      <c r="X348" s="545">
        <f t="shared" si="97"/>
        <v>0</v>
      </c>
      <c r="Y348" s="546">
        <f t="shared" si="98"/>
        <v>0</v>
      </c>
      <c r="AA348" s="792"/>
      <c r="AB348" s="792"/>
      <c r="AC348" s="792"/>
      <c r="AD348" s="792"/>
      <c r="AE348" s="792"/>
      <c r="AF348" s="792"/>
    </row>
    <row r="349" spans="1:32" ht="14.25" customHeight="1">
      <c r="A349" s="33"/>
      <c r="B349" s="293"/>
      <c r="C349" s="442"/>
      <c r="D349" s="443" t="s">
        <v>228</v>
      </c>
      <c r="E349" s="786" t="s">
        <v>143</v>
      </c>
      <c r="F349" s="786"/>
      <c r="G349" s="786"/>
      <c r="H349" s="784" t="s">
        <v>106</v>
      </c>
      <c r="I349" s="444">
        <v>1</v>
      </c>
      <c r="J349" s="445">
        <f t="shared" si="102"/>
        <v>0</v>
      </c>
      <c r="K349" s="446">
        <f t="shared" si="109"/>
        <v>0</v>
      </c>
      <c r="L349" s="447">
        <f t="shared" si="100"/>
        <v>0</v>
      </c>
      <c r="M349" s="444">
        <f t="shared" si="108"/>
        <v>118.24</v>
      </c>
      <c r="N349" s="448">
        <f t="shared" si="101"/>
        <v>0</v>
      </c>
      <c r="O349" s="448">
        <f t="shared" si="107"/>
        <v>118.24</v>
      </c>
      <c r="P349" s="449">
        <f t="shared" si="99"/>
        <v>118.24</v>
      </c>
      <c r="Q349" s="290"/>
      <c r="R349" s="529"/>
      <c r="S349" s="170">
        <f t="shared" si="103"/>
        <v>0</v>
      </c>
      <c r="T349" s="171">
        <f t="shared" si="104"/>
        <v>0</v>
      </c>
      <c r="U349" s="170">
        <f t="shared" si="105"/>
        <v>5325.4999999999991</v>
      </c>
      <c r="V349" s="171">
        <f t="shared" si="106"/>
        <v>0</v>
      </c>
      <c r="X349" s="545">
        <f t="shared" si="97"/>
        <v>0</v>
      </c>
      <c r="Y349" s="546">
        <f t="shared" si="98"/>
        <v>0</v>
      </c>
      <c r="AA349" s="792"/>
      <c r="AB349" s="792"/>
      <c r="AC349" s="792"/>
      <c r="AD349" s="792"/>
      <c r="AE349" s="792"/>
      <c r="AF349" s="792"/>
    </row>
    <row r="350" spans="1:32" ht="14.25" customHeight="1">
      <c r="A350" s="33"/>
      <c r="B350" s="293"/>
      <c r="C350" s="442"/>
      <c r="D350" s="443" t="s">
        <v>229</v>
      </c>
      <c r="E350" s="786" t="s">
        <v>110</v>
      </c>
      <c r="F350" s="786"/>
      <c r="G350" s="786"/>
      <c r="H350" s="784" t="s">
        <v>106</v>
      </c>
      <c r="I350" s="444">
        <v>1</v>
      </c>
      <c r="J350" s="445">
        <f t="shared" si="102"/>
        <v>0</v>
      </c>
      <c r="K350" s="446">
        <f t="shared" si="109"/>
        <v>0</v>
      </c>
      <c r="L350" s="447">
        <f t="shared" si="100"/>
        <v>0</v>
      </c>
      <c r="M350" s="444">
        <f t="shared" si="108"/>
        <v>140.43</v>
      </c>
      <c r="N350" s="448">
        <f t="shared" si="101"/>
        <v>0</v>
      </c>
      <c r="O350" s="448">
        <f t="shared" si="107"/>
        <v>140.43</v>
      </c>
      <c r="P350" s="449">
        <f t="shared" si="99"/>
        <v>140.43</v>
      </c>
      <c r="Q350" s="290"/>
      <c r="R350" s="529"/>
      <c r="S350" s="170">
        <f t="shared" si="103"/>
        <v>0</v>
      </c>
      <c r="T350" s="171">
        <f t="shared" si="104"/>
        <v>0</v>
      </c>
      <c r="U350" s="170">
        <f t="shared" si="105"/>
        <v>5207.2599999999993</v>
      </c>
      <c r="V350" s="171">
        <f t="shared" si="106"/>
        <v>0</v>
      </c>
      <c r="X350" s="545">
        <f t="shared" si="97"/>
        <v>0</v>
      </c>
      <c r="Y350" s="546">
        <f t="shared" si="98"/>
        <v>0</v>
      </c>
      <c r="AA350" s="792"/>
      <c r="AB350" s="792"/>
      <c r="AC350" s="792"/>
      <c r="AD350" s="792"/>
      <c r="AE350" s="792"/>
      <c r="AF350" s="792"/>
    </row>
    <row r="351" spans="1:32" ht="14.25" customHeight="1">
      <c r="A351" s="33"/>
      <c r="B351" s="293"/>
      <c r="C351" s="442"/>
      <c r="D351" s="443" t="s">
        <v>230</v>
      </c>
      <c r="E351" s="786" t="s">
        <v>104</v>
      </c>
      <c r="F351" s="786"/>
      <c r="G351" s="786"/>
      <c r="H351" s="784" t="s">
        <v>106</v>
      </c>
      <c r="I351" s="444">
        <v>1</v>
      </c>
      <c r="J351" s="445">
        <f t="shared" si="102"/>
        <v>0</v>
      </c>
      <c r="K351" s="446">
        <f t="shared" si="109"/>
        <v>0</v>
      </c>
      <c r="L351" s="447">
        <f t="shared" si="100"/>
        <v>0</v>
      </c>
      <c r="M351" s="444">
        <f t="shared" si="108"/>
        <v>82.15</v>
      </c>
      <c r="N351" s="448">
        <f t="shared" si="101"/>
        <v>0</v>
      </c>
      <c r="O351" s="448">
        <f t="shared" si="107"/>
        <v>82.15</v>
      </c>
      <c r="P351" s="449">
        <f t="shared" si="99"/>
        <v>82.15</v>
      </c>
      <c r="Q351" s="290"/>
      <c r="R351" s="529"/>
      <c r="S351" s="170">
        <f t="shared" si="103"/>
        <v>0</v>
      </c>
      <c r="T351" s="171">
        <f t="shared" si="104"/>
        <v>0</v>
      </c>
      <c r="U351" s="170">
        <f t="shared" si="105"/>
        <v>5066.829999999999</v>
      </c>
      <c r="V351" s="171">
        <f t="shared" si="106"/>
        <v>0</v>
      </c>
      <c r="X351" s="545">
        <f t="shared" si="97"/>
        <v>0</v>
      </c>
      <c r="Y351" s="546">
        <f t="shared" si="98"/>
        <v>0</v>
      </c>
      <c r="AA351" s="792"/>
      <c r="AB351" s="792"/>
      <c r="AC351" s="792"/>
      <c r="AD351" s="792"/>
      <c r="AE351" s="792"/>
      <c r="AF351" s="792"/>
    </row>
    <row r="352" spans="1:32" ht="14.25" customHeight="1">
      <c r="A352" s="33"/>
      <c r="B352" s="293"/>
      <c r="C352" s="442"/>
      <c r="D352" s="443" t="s">
        <v>231</v>
      </c>
      <c r="E352" s="786" t="s">
        <v>105</v>
      </c>
      <c r="F352" s="786"/>
      <c r="G352" s="786"/>
      <c r="H352" s="784" t="s">
        <v>106</v>
      </c>
      <c r="I352" s="444">
        <v>1</v>
      </c>
      <c r="J352" s="445">
        <f t="shared" si="102"/>
        <v>0</v>
      </c>
      <c r="K352" s="446">
        <f t="shared" si="109"/>
        <v>0</v>
      </c>
      <c r="L352" s="447">
        <f t="shared" si="100"/>
        <v>0</v>
      </c>
      <c r="M352" s="444">
        <f t="shared" si="108"/>
        <v>66.94</v>
      </c>
      <c r="N352" s="448">
        <f t="shared" si="101"/>
        <v>0</v>
      </c>
      <c r="O352" s="448">
        <f t="shared" si="107"/>
        <v>66.94</v>
      </c>
      <c r="P352" s="449">
        <f t="shared" si="99"/>
        <v>66.94</v>
      </c>
      <c r="Q352" s="290"/>
      <c r="R352" s="529"/>
      <c r="S352" s="170">
        <f t="shared" si="103"/>
        <v>0</v>
      </c>
      <c r="T352" s="171">
        <f t="shared" si="104"/>
        <v>0</v>
      </c>
      <c r="U352" s="170">
        <f t="shared" si="105"/>
        <v>4984.6799999999994</v>
      </c>
      <c r="V352" s="171">
        <f t="shared" si="106"/>
        <v>0</v>
      </c>
      <c r="X352" s="545">
        <f t="shared" si="97"/>
        <v>0</v>
      </c>
      <c r="Y352" s="546">
        <f t="shared" si="98"/>
        <v>0</v>
      </c>
      <c r="AA352" s="792"/>
      <c r="AB352" s="792"/>
      <c r="AC352" s="792"/>
      <c r="AD352" s="792"/>
      <c r="AE352" s="792"/>
      <c r="AF352" s="792"/>
    </row>
    <row r="353" spans="1:32" ht="14.25" customHeight="1">
      <c r="A353" s="33"/>
      <c r="B353" s="293"/>
      <c r="C353" s="442"/>
      <c r="D353" s="443" t="s">
        <v>232</v>
      </c>
      <c r="E353" s="786" t="s">
        <v>163</v>
      </c>
      <c r="F353" s="786"/>
      <c r="G353" s="786"/>
      <c r="H353" s="784" t="s">
        <v>106</v>
      </c>
      <c r="I353" s="444">
        <v>1</v>
      </c>
      <c r="J353" s="445">
        <f t="shared" si="102"/>
        <v>0</v>
      </c>
      <c r="K353" s="446">
        <f t="shared" si="109"/>
        <v>0</v>
      </c>
      <c r="L353" s="447">
        <f t="shared" si="100"/>
        <v>0</v>
      </c>
      <c r="M353" s="444">
        <f t="shared" si="108"/>
        <v>109.49</v>
      </c>
      <c r="N353" s="448">
        <f t="shared" si="101"/>
        <v>0</v>
      </c>
      <c r="O353" s="448">
        <f t="shared" si="107"/>
        <v>109.49</v>
      </c>
      <c r="P353" s="449">
        <f t="shared" si="99"/>
        <v>109.49</v>
      </c>
      <c r="Q353" s="290"/>
      <c r="R353" s="529"/>
      <c r="S353" s="170">
        <f t="shared" si="103"/>
        <v>0</v>
      </c>
      <c r="T353" s="171">
        <f t="shared" si="104"/>
        <v>0</v>
      </c>
      <c r="U353" s="170">
        <f t="shared" si="105"/>
        <v>4917.74</v>
      </c>
      <c r="V353" s="171">
        <f t="shared" si="106"/>
        <v>0</v>
      </c>
      <c r="X353" s="545">
        <f t="shared" ref="X353:X354" si="110">IF(ISBLANK(I353),"",AA353+AB353+AC353+AD353+AE353+AF353)</f>
        <v>0</v>
      </c>
      <c r="Y353" s="546">
        <f t="shared" ref="Y353:Y354" si="111">IF(I353=0,0,X353/I353)</f>
        <v>0</v>
      </c>
      <c r="AA353" s="792"/>
      <c r="AB353" s="792"/>
      <c r="AC353" s="792"/>
      <c r="AD353" s="792"/>
      <c r="AE353" s="792"/>
      <c r="AF353" s="792"/>
    </row>
    <row r="354" spans="1:32" ht="14.25" customHeight="1" thickBot="1">
      <c r="A354" s="33"/>
      <c r="B354" s="293"/>
      <c r="C354" s="442"/>
      <c r="D354" s="443" t="s">
        <v>233</v>
      </c>
      <c r="E354" s="786" t="s">
        <v>164</v>
      </c>
      <c r="F354" s="786"/>
      <c r="G354" s="786"/>
      <c r="H354" s="784" t="s">
        <v>109</v>
      </c>
      <c r="I354" s="444">
        <v>1</v>
      </c>
      <c r="J354" s="445">
        <f t="shared" si="102"/>
        <v>0</v>
      </c>
      <c r="K354" s="446">
        <f t="shared" si="109"/>
        <v>1.6999999999999999E-3</v>
      </c>
      <c r="L354" s="447">
        <f t="shared" si="100"/>
        <v>0</v>
      </c>
      <c r="M354" s="444">
        <f t="shared" si="108"/>
        <v>4808.25</v>
      </c>
      <c r="N354" s="448">
        <f t="shared" si="101"/>
        <v>0</v>
      </c>
      <c r="O354" s="451">
        <f t="shared" si="107"/>
        <v>4808.25</v>
      </c>
      <c r="P354" s="449">
        <f t="shared" ref="P354" si="112">O354-N354</f>
        <v>4808.25</v>
      </c>
      <c r="Q354" s="290"/>
      <c r="R354" s="529"/>
      <c r="S354" s="170">
        <f t="shared" si="103"/>
        <v>0</v>
      </c>
      <c r="T354" s="171">
        <f t="shared" si="104"/>
        <v>0</v>
      </c>
      <c r="U354" s="170">
        <f t="shared" si="105"/>
        <v>4808.25</v>
      </c>
      <c r="V354" s="516">
        <f t="shared" si="106"/>
        <v>0</v>
      </c>
      <c r="X354" s="545">
        <f t="shared" si="110"/>
        <v>0</v>
      </c>
      <c r="Y354" s="546">
        <f t="shared" si="111"/>
        <v>0</v>
      </c>
      <c r="AA354" s="792"/>
      <c r="AB354" s="792"/>
      <c r="AC354" s="792"/>
      <c r="AD354" s="792"/>
      <c r="AE354" s="792"/>
      <c r="AF354" s="792"/>
    </row>
    <row r="355" spans="1:32" ht="14.25" customHeight="1" thickBot="1">
      <c r="A355" s="33"/>
      <c r="B355" s="293"/>
      <c r="C355" s="637">
        <f>IF(ISBLANK(total),0,IF((A355)="cima",ROUNDUP(O355/total,4),IF((A355)="baixo",ROUNDDOWN(O355/total,4),ROUND(O355/total,4))))</f>
        <v>3.5700000000000003E-2</v>
      </c>
      <c r="D355" s="638"/>
      <c r="E355" s="638"/>
      <c r="F355" s="638"/>
      <c r="G355" s="638"/>
      <c r="H355" s="638"/>
      <c r="I355" s="638"/>
      <c r="J355" s="638"/>
      <c r="K355" s="638"/>
      <c r="L355" s="638"/>
      <c r="M355" s="638"/>
      <c r="N355" s="639"/>
      <c r="O355" s="512">
        <f>SUM(O290:O354)</f>
        <v>102527.7647</v>
      </c>
      <c r="P355" s="512">
        <f>SUM(P289:P354)</f>
        <v>102527.7647</v>
      </c>
      <c r="Q355" s="290"/>
      <c r="R355" s="531"/>
      <c r="S355" s="527">
        <f t="shared" si="103"/>
        <v>0</v>
      </c>
      <c r="T355" s="528">
        <f t="shared" si="104"/>
        <v>0</v>
      </c>
      <c r="U355" s="541">
        <f t="shared" si="105"/>
        <v>0</v>
      </c>
      <c r="V355" s="542">
        <f>SUM(V289:V354)</f>
        <v>102527.7647</v>
      </c>
      <c r="X355" s="526"/>
      <c r="Y355" s="291"/>
      <c r="AA355" s="298"/>
      <c r="AB355" s="298"/>
      <c r="AC355" s="298"/>
      <c r="AD355" s="298"/>
      <c r="AE355" s="298"/>
      <c r="AF355" s="298"/>
    </row>
    <row r="356" spans="1:32" ht="12.75" customHeight="1" thickBot="1">
      <c r="A356" s="33"/>
      <c r="B356" s="293"/>
      <c r="C356" s="299"/>
      <c r="D356" s="300"/>
      <c r="E356" s="300"/>
      <c r="F356" s="300"/>
      <c r="G356" s="300"/>
      <c r="H356" s="300"/>
      <c r="I356" s="301"/>
      <c r="J356" s="289"/>
      <c r="K356" s="302">
        <f t="shared" si="109"/>
        <v>0</v>
      </c>
      <c r="L356" s="303">
        <f t="shared" si="100"/>
        <v>0</v>
      </c>
      <c r="M356" s="301"/>
      <c r="N356" s="304">
        <f t="shared" si="101"/>
        <v>0</v>
      </c>
      <c r="O356" s="304">
        <f t="shared" si="107"/>
        <v>0</v>
      </c>
      <c r="P356" s="322"/>
      <c r="Q356" s="290"/>
      <c r="R356" s="523"/>
      <c r="S356" s="524">
        <f t="shared" si="103"/>
        <v>0</v>
      </c>
      <c r="T356" s="525">
        <f t="shared" si="104"/>
        <v>0</v>
      </c>
      <c r="U356" s="524">
        <f t="shared" si="105"/>
        <v>0</v>
      </c>
      <c r="V356" s="525">
        <f t="shared" si="106"/>
        <v>0</v>
      </c>
      <c r="X356" s="526"/>
      <c r="Y356" s="291"/>
      <c r="AA356" s="298"/>
      <c r="AB356" s="298"/>
      <c r="AC356" s="298"/>
      <c r="AD356" s="298"/>
      <c r="AE356" s="298"/>
      <c r="AF356" s="298"/>
    </row>
    <row r="357" spans="1:32" ht="14.25" customHeight="1" thickBot="1">
      <c r="A357" s="33"/>
      <c r="B357" s="293" t="s">
        <v>13</v>
      </c>
      <c r="C357" s="471" t="s">
        <v>248</v>
      </c>
      <c r="D357" s="789" t="s">
        <v>249</v>
      </c>
      <c r="E357" s="643"/>
      <c r="F357" s="643"/>
      <c r="G357" s="643"/>
      <c r="H357" s="643"/>
      <c r="I357" s="643"/>
      <c r="J357" s="643"/>
      <c r="K357" s="643"/>
      <c r="L357" s="643"/>
      <c r="M357" s="643"/>
      <c r="N357" s="643"/>
      <c r="O357" s="643"/>
      <c r="P357" s="643"/>
      <c r="Q357" s="643"/>
      <c r="R357" s="643"/>
      <c r="S357" s="643"/>
      <c r="T357" s="643"/>
      <c r="U357" s="643"/>
      <c r="V357" s="643"/>
      <c r="W357" s="643"/>
      <c r="X357" s="643"/>
      <c r="Y357" s="644"/>
      <c r="AA357" s="795" t="str">
        <f>D357</f>
        <v>RUA DA PAZ - ENTRE ESTACAS 0PP E 5 + 9,00m</v>
      </c>
      <c r="AB357" s="796"/>
      <c r="AC357" s="796"/>
      <c r="AD357" s="796"/>
      <c r="AE357" s="796"/>
      <c r="AF357" s="797"/>
    </row>
    <row r="358" spans="1:32" ht="14.25" customHeight="1">
      <c r="A358" s="33"/>
      <c r="B358" s="293"/>
      <c r="C358" s="453">
        <v>1</v>
      </c>
      <c r="D358" s="454" t="s">
        <v>99</v>
      </c>
      <c r="E358" s="788" t="s">
        <v>18</v>
      </c>
      <c r="F358" s="469"/>
      <c r="G358" s="469"/>
      <c r="H358" s="754"/>
      <c r="I358" s="455"/>
      <c r="J358" s="456"/>
      <c r="K358" s="457">
        <f t="shared" si="109"/>
        <v>0</v>
      </c>
      <c r="L358" s="458">
        <f t="shared" si="100"/>
        <v>0</v>
      </c>
      <c r="M358" s="455">
        <f t="shared" si="108"/>
        <v>0</v>
      </c>
      <c r="N358" s="459">
        <f t="shared" si="101"/>
        <v>0</v>
      </c>
      <c r="O358" s="459">
        <f t="shared" si="107"/>
        <v>0</v>
      </c>
      <c r="P358" s="460"/>
      <c r="Q358" s="290"/>
      <c r="R358" s="771"/>
      <c r="S358" s="519">
        <f t="shared" si="103"/>
        <v>0</v>
      </c>
      <c r="T358" s="520">
        <f t="shared" si="104"/>
        <v>0</v>
      </c>
      <c r="U358" s="519">
        <f t="shared" si="105"/>
        <v>0</v>
      </c>
      <c r="V358" s="520">
        <f t="shared" si="106"/>
        <v>0</v>
      </c>
      <c r="X358" s="545" t="str">
        <f t="shared" ref="X358:X421" si="113">IF(ISBLANK(I358),"",AA358+AB358+AC358+AD358+AE358+AF358)</f>
        <v/>
      </c>
      <c r="Y358" s="546">
        <f t="shared" ref="Y358:Y421" si="114">IF(I358=0,0,X358/I358)</f>
        <v>0</v>
      </c>
      <c r="AA358" s="793"/>
      <c r="AB358" s="793"/>
      <c r="AC358" s="793"/>
      <c r="AD358" s="793"/>
      <c r="AE358" s="793"/>
      <c r="AF358" s="793"/>
    </row>
    <row r="359" spans="1:32" ht="14.25" customHeight="1">
      <c r="A359" s="33"/>
      <c r="B359" s="293"/>
      <c r="C359" s="461"/>
      <c r="D359" s="462" t="s">
        <v>171</v>
      </c>
      <c r="E359" s="757" t="s">
        <v>174</v>
      </c>
      <c r="F359" s="757"/>
      <c r="G359" s="757"/>
      <c r="H359" s="755" t="s">
        <v>106</v>
      </c>
      <c r="I359" s="463"/>
      <c r="J359" s="464">
        <f t="shared" si="102"/>
        <v>0</v>
      </c>
      <c r="K359" s="465">
        <f t="shared" si="109"/>
        <v>0</v>
      </c>
      <c r="L359" s="466">
        <f t="shared" si="100"/>
        <v>0</v>
      </c>
      <c r="M359" s="463">
        <f t="shared" si="108"/>
        <v>1737.11</v>
      </c>
      <c r="N359" s="467">
        <f t="shared" si="101"/>
        <v>0</v>
      </c>
      <c r="O359" s="467">
        <f t="shared" si="107"/>
        <v>0</v>
      </c>
      <c r="P359" s="468">
        <f t="shared" ref="P359:P422" si="115">O359-N359</f>
        <v>0</v>
      </c>
      <c r="Q359" s="290"/>
      <c r="R359" s="529"/>
      <c r="S359" s="170">
        <f t="shared" si="103"/>
        <v>0</v>
      </c>
      <c r="T359" s="171">
        <f t="shared" si="104"/>
        <v>0</v>
      </c>
      <c r="U359" s="170">
        <f t="shared" si="105"/>
        <v>0</v>
      </c>
      <c r="V359" s="171">
        <f t="shared" si="106"/>
        <v>0</v>
      </c>
      <c r="X359" s="545" t="str">
        <f t="shared" si="113"/>
        <v/>
      </c>
      <c r="Y359" s="546">
        <f t="shared" si="114"/>
        <v>0</v>
      </c>
      <c r="AA359" s="792"/>
      <c r="AB359" s="792"/>
      <c r="AC359" s="792"/>
      <c r="AD359" s="792"/>
      <c r="AE359" s="792"/>
      <c r="AF359" s="792"/>
    </row>
    <row r="360" spans="1:32" ht="14.25" customHeight="1">
      <c r="A360" s="33"/>
      <c r="B360" s="293"/>
      <c r="C360" s="461">
        <v>2</v>
      </c>
      <c r="D360" s="462" t="s">
        <v>100</v>
      </c>
      <c r="E360" s="756" t="s">
        <v>115</v>
      </c>
      <c r="F360" s="757"/>
      <c r="G360" s="757"/>
      <c r="H360" s="755" t="s">
        <v>144</v>
      </c>
      <c r="I360" s="463"/>
      <c r="J360" s="464"/>
      <c r="K360" s="465">
        <f t="shared" si="109"/>
        <v>0</v>
      </c>
      <c r="L360" s="466">
        <f t="shared" si="100"/>
        <v>0</v>
      </c>
      <c r="M360" s="463">
        <f t="shared" si="108"/>
        <v>0</v>
      </c>
      <c r="N360" s="467">
        <f t="shared" si="101"/>
        <v>0</v>
      </c>
      <c r="O360" s="467">
        <f t="shared" si="107"/>
        <v>0</v>
      </c>
      <c r="P360" s="468">
        <f t="shared" si="115"/>
        <v>0</v>
      </c>
      <c r="Q360" s="290"/>
      <c r="R360" s="529"/>
      <c r="S360" s="170">
        <f t="shared" si="103"/>
        <v>0</v>
      </c>
      <c r="T360" s="171">
        <f t="shared" si="104"/>
        <v>0</v>
      </c>
      <c r="U360" s="170">
        <f t="shared" si="105"/>
        <v>0</v>
      </c>
      <c r="V360" s="171">
        <f t="shared" si="106"/>
        <v>2044.0929999999996</v>
      </c>
      <c r="X360" s="545" t="str">
        <f t="shared" si="113"/>
        <v/>
      </c>
      <c r="Y360" s="546">
        <f t="shared" si="114"/>
        <v>0</v>
      </c>
      <c r="AA360" s="792"/>
      <c r="AB360" s="792"/>
      <c r="AC360" s="792"/>
      <c r="AD360" s="792"/>
      <c r="AE360" s="792"/>
      <c r="AF360" s="792"/>
    </row>
    <row r="361" spans="1:32" ht="14.25" customHeight="1">
      <c r="A361" s="33"/>
      <c r="B361" s="293"/>
      <c r="C361" s="461"/>
      <c r="D361" s="462" t="s">
        <v>172</v>
      </c>
      <c r="E361" s="757" t="s">
        <v>149</v>
      </c>
      <c r="F361" s="757"/>
      <c r="G361" s="757"/>
      <c r="H361" s="755" t="s">
        <v>107</v>
      </c>
      <c r="I361" s="463">
        <v>14.15</v>
      </c>
      <c r="J361" s="464">
        <f t="shared" si="102"/>
        <v>0</v>
      </c>
      <c r="K361" s="465">
        <f t="shared" si="109"/>
        <v>0</v>
      </c>
      <c r="L361" s="466">
        <f t="shared" si="100"/>
        <v>0</v>
      </c>
      <c r="M361" s="463">
        <f t="shared" si="108"/>
        <v>5.66</v>
      </c>
      <c r="N361" s="467">
        <f t="shared" si="101"/>
        <v>0</v>
      </c>
      <c r="O361" s="467">
        <f t="shared" si="107"/>
        <v>80.088999999999999</v>
      </c>
      <c r="P361" s="468">
        <f t="shared" si="115"/>
        <v>80.088999999999999</v>
      </c>
      <c r="Q361" s="290"/>
      <c r="R361" s="529"/>
      <c r="S361" s="170">
        <f t="shared" si="103"/>
        <v>0</v>
      </c>
      <c r="T361" s="171">
        <f t="shared" si="104"/>
        <v>0</v>
      </c>
      <c r="U361" s="170">
        <f t="shared" si="105"/>
        <v>2044.0929999999996</v>
      </c>
      <c r="V361" s="171">
        <f t="shared" si="106"/>
        <v>0</v>
      </c>
      <c r="X361" s="545">
        <f t="shared" si="113"/>
        <v>0</v>
      </c>
      <c r="Y361" s="546">
        <f t="shared" si="114"/>
        <v>0</v>
      </c>
      <c r="AA361" s="792"/>
      <c r="AB361" s="792"/>
      <c r="AC361" s="792"/>
      <c r="AD361" s="792"/>
      <c r="AE361" s="792"/>
      <c r="AF361" s="792"/>
    </row>
    <row r="362" spans="1:32" ht="14.25" customHeight="1">
      <c r="A362" s="33"/>
      <c r="B362" s="293"/>
      <c r="C362" s="461"/>
      <c r="D362" s="462" t="s">
        <v>173</v>
      </c>
      <c r="E362" s="757" t="s">
        <v>175</v>
      </c>
      <c r="F362" s="757"/>
      <c r="G362" s="757"/>
      <c r="H362" s="755" t="s">
        <v>107</v>
      </c>
      <c r="I362" s="463">
        <v>288.39999999999998</v>
      </c>
      <c r="J362" s="464">
        <f t="shared" si="102"/>
        <v>0</v>
      </c>
      <c r="K362" s="465">
        <f t="shared" si="109"/>
        <v>6.9999999999999999E-4</v>
      </c>
      <c r="L362" s="466">
        <f t="shared" si="100"/>
        <v>0</v>
      </c>
      <c r="M362" s="463">
        <f t="shared" si="108"/>
        <v>6.81</v>
      </c>
      <c r="N362" s="467">
        <f t="shared" si="101"/>
        <v>0</v>
      </c>
      <c r="O362" s="467">
        <f t="shared" si="107"/>
        <v>1964.0039999999997</v>
      </c>
      <c r="P362" s="468">
        <f t="shared" si="115"/>
        <v>1964.0039999999997</v>
      </c>
      <c r="Q362" s="290"/>
      <c r="R362" s="529"/>
      <c r="S362" s="170">
        <f t="shared" si="103"/>
        <v>0</v>
      </c>
      <c r="T362" s="171">
        <f t="shared" si="104"/>
        <v>0</v>
      </c>
      <c r="U362" s="170">
        <f t="shared" si="105"/>
        <v>1964.0039999999997</v>
      </c>
      <c r="V362" s="171">
        <f t="shared" si="106"/>
        <v>0</v>
      </c>
      <c r="X362" s="545">
        <f t="shared" si="113"/>
        <v>0</v>
      </c>
      <c r="Y362" s="546">
        <f t="shared" si="114"/>
        <v>0</v>
      </c>
      <c r="AA362" s="792"/>
      <c r="AB362" s="792"/>
      <c r="AC362" s="792"/>
      <c r="AD362" s="792"/>
      <c r="AE362" s="792"/>
      <c r="AF362" s="792"/>
    </row>
    <row r="363" spans="1:32" ht="14.25" customHeight="1">
      <c r="A363" s="33"/>
      <c r="B363" s="293"/>
      <c r="C363" s="461">
        <v>3</v>
      </c>
      <c r="D363" s="462" t="s">
        <v>101</v>
      </c>
      <c r="E363" s="756" t="s">
        <v>116</v>
      </c>
      <c r="F363" s="757"/>
      <c r="G363" s="757"/>
      <c r="H363" s="755" t="s">
        <v>144</v>
      </c>
      <c r="I363" s="463"/>
      <c r="J363" s="464"/>
      <c r="K363" s="465">
        <f t="shared" si="109"/>
        <v>0</v>
      </c>
      <c r="L363" s="466">
        <f t="shared" si="100"/>
        <v>0</v>
      </c>
      <c r="M363" s="463">
        <f t="shared" si="108"/>
        <v>0</v>
      </c>
      <c r="N363" s="467">
        <f t="shared" si="101"/>
        <v>0</v>
      </c>
      <c r="O363" s="467">
        <f t="shared" si="107"/>
        <v>0</v>
      </c>
      <c r="P363" s="468">
        <f t="shared" si="115"/>
        <v>0</v>
      </c>
      <c r="Q363" s="290"/>
      <c r="R363" s="529"/>
      <c r="S363" s="170">
        <f t="shared" si="103"/>
        <v>0</v>
      </c>
      <c r="T363" s="171">
        <f t="shared" si="104"/>
        <v>0</v>
      </c>
      <c r="U363" s="170">
        <f t="shared" si="105"/>
        <v>0</v>
      </c>
      <c r="V363" s="171">
        <f t="shared" si="106"/>
        <v>0</v>
      </c>
      <c r="X363" s="545" t="str">
        <f t="shared" si="113"/>
        <v/>
      </c>
      <c r="Y363" s="546">
        <f t="shared" si="114"/>
        <v>0</v>
      </c>
      <c r="AA363" s="792"/>
      <c r="AB363" s="792"/>
      <c r="AC363" s="792"/>
      <c r="AD363" s="792"/>
      <c r="AE363" s="792"/>
      <c r="AF363" s="792"/>
    </row>
    <row r="364" spans="1:32" ht="14.25" customHeight="1">
      <c r="A364" s="33"/>
      <c r="B364" s="293"/>
      <c r="C364" s="461"/>
      <c r="D364" s="462" t="s">
        <v>176</v>
      </c>
      <c r="E364" s="757" t="s">
        <v>150</v>
      </c>
      <c r="F364" s="757"/>
      <c r="G364" s="757"/>
      <c r="H364" s="755" t="s">
        <v>107</v>
      </c>
      <c r="I364" s="463"/>
      <c r="J364" s="464">
        <f t="shared" si="102"/>
        <v>0</v>
      </c>
      <c r="K364" s="465">
        <f t="shared" si="109"/>
        <v>0</v>
      </c>
      <c r="L364" s="466">
        <f t="shared" si="100"/>
        <v>0</v>
      </c>
      <c r="M364" s="463">
        <f t="shared" si="108"/>
        <v>81.290000000000006</v>
      </c>
      <c r="N364" s="467">
        <f t="shared" si="101"/>
        <v>0</v>
      </c>
      <c r="O364" s="467">
        <f t="shared" si="107"/>
        <v>0</v>
      </c>
      <c r="P364" s="468">
        <f t="shared" si="115"/>
        <v>0</v>
      </c>
      <c r="Q364" s="290"/>
      <c r="R364" s="529"/>
      <c r="S364" s="170">
        <f t="shared" si="103"/>
        <v>0</v>
      </c>
      <c r="T364" s="171">
        <f t="shared" si="104"/>
        <v>0</v>
      </c>
      <c r="U364" s="170">
        <f t="shared" si="105"/>
        <v>0</v>
      </c>
      <c r="V364" s="171">
        <f t="shared" si="106"/>
        <v>36249.262599999995</v>
      </c>
      <c r="X364" s="545" t="str">
        <f t="shared" si="113"/>
        <v/>
      </c>
      <c r="Y364" s="546">
        <f t="shared" si="114"/>
        <v>0</v>
      </c>
      <c r="AA364" s="792"/>
      <c r="AB364" s="792"/>
      <c r="AC364" s="792"/>
      <c r="AD364" s="792"/>
      <c r="AE364" s="792"/>
      <c r="AF364" s="792"/>
    </row>
    <row r="365" spans="1:32" ht="14.25" customHeight="1">
      <c r="A365" s="33"/>
      <c r="B365" s="293"/>
      <c r="C365" s="461"/>
      <c r="D365" s="462" t="s">
        <v>177</v>
      </c>
      <c r="E365" s="757" t="s">
        <v>117</v>
      </c>
      <c r="F365" s="757"/>
      <c r="G365" s="757"/>
      <c r="H365" s="755" t="s">
        <v>108</v>
      </c>
      <c r="I365" s="463">
        <v>760.65</v>
      </c>
      <c r="J365" s="464">
        <f t="shared" si="102"/>
        <v>0</v>
      </c>
      <c r="K365" s="465">
        <f t="shared" si="109"/>
        <v>1.1000000000000001E-3</v>
      </c>
      <c r="L365" s="466">
        <f t="shared" si="100"/>
        <v>0</v>
      </c>
      <c r="M365" s="463">
        <f t="shared" si="108"/>
        <v>4.29</v>
      </c>
      <c r="N365" s="467">
        <f t="shared" si="101"/>
        <v>0</v>
      </c>
      <c r="O365" s="467">
        <f t="shared" si="107"/>
        <v>3263.1884999999997</v>
      </c>
      <c r="P365" s="468">
        <f t="shared" si="115"/>
        <v>3263.1884999999997</v>
      </c>
      <c r="Q365" s="290"/>
      <c r="R365" s="529"/>
      <c r="S365" s="170">
        <f t="shared" si="103"/>
        <v>0</v>
      </c>
      <c r="T365" s="171">
        <f t="shared" si="104"/>
        <v>0</v>
      </c>
      <c r="U365" s="170">
        <f t="shared" si="105"/>
        <v>36249.262599999995</v>
      </c>
      <c r="V365" s="171">
        <f t="shared" si="106"/>
        <v>0</v>
      </c>
      <c r="X365" s="545">
        <f t="shared" si="113"/>
        <v>0</v>
      </c>
      <c r="Y365" s="546">
        <f t="shared" si="114"/>
        <v>0</v>
      </c>
      <c r="AA365" s="792"/>
      <c r="AB365" s="792"/>
      <c r="AC365" s="792"/>
      <c r="AD365" s="792"/>
      <c r="AE365" s="792"/>
      <c r="AF365" s="792"/>
    </row>
    <row r="366" spans="1:32" ht="14.25" customHeight="1">
      <c r="A366" s="33"/>
      <c r="B366" s="293"/>
      <c r="C366" s="461"/>
      <c r="D366" s="462" t="s">
        <v>178</v>
      </c>
      <c r="E366" s="757" t="s">
        <v>118</v>
      </c>
      <c r="F366" s="757"/>
      <c r="G366" s="757"/>
      <c r="H366" s="755" t="s">
        <v>107</v>
      </c>
      <c r="I366" s="463">
        <v>152.13</v>
      </c>
      <c r="J366" s="464">
        <f t="shared" si="102"/>
        <v>0</v>
      </c>
      <c r="K366" s="465">
        <f t="shared" si="109"/>
        <v>6.3E-3</v>
      </c>
      <c r="L366" s="466">
        <f t="shared" si="100"/>
        <v>0</v>
      </c>
      <c r="M366" s="463">
        <f t="shared" si="108"/>
        <v>118.65</v>
      </c>
      <c r="N366" s="467">
        <f t="shared" si="101"/>
        <v>0</v>
      </c>
      <c r="O366" s="467">
        <f t="shared" si="107"/>
        <v>18050.2245</v>
      </c>
      <c r="P366" s="468">
        <f t="shared" si="115"/>
        <v>18050.2245</v>
      </c>
      <c r="Q366" s="290"/>
      <c r="R366" s="529"/>
      <c r="S366" s="170">
        <f t="shared" si="103"/>
        <v>0</v>
      </c>
      <c r="T366" s="171">
        <f t="shared" si="104"/>
        <v>0</v>
      </c>
      <c r="U366" s="170">
        <f t="shared" si="105"/>
        <v>32986.074099999998</v>
      </c>
      <c r="V366" s="171">
        <f t="shared" si="106"/>
        <v>0</v>
      </c>
      <c r="X366" s="545">
        <f t="shared" si="113"/>
        <v>0</v>
      </c>
      <c r="Y366" s="546">
        <f t="shared" si="114"/>
        <v>0</v>
      </c>
      <c r="AA366" s="792"/>
      <c r="AB366" s="792"/>
      <c r="AC366" s="792"/>
      <c r="AD366" s="792"/>
      <c r="AE366" s="792"/>
      <c r="AF366" s="792"/>
    </row>
    <row r="367" spans="1:32" ht="14.25" customHeight="1">
      <c r="A367" s="33"/>
      <c r="B367" s="293"/>
      <c r="C367" s="461"/>
      <c r="D367" s="462" t="s">
        <v>179</v>
      </c>
      <c r="E367" s="757" t="s">
        <v>119</v>
      </c>
      <c r="F367" s="757"/>
      <c r="G367" s="757"/>
      <c r="H367" s="755" t="s">
        <v>107</v>
      </c>
      <c r="I367" s="463">
        <v>97.34</v>
      </c>
      <c r="J367" s="464">
        <f t="shared" si="102"/>
        <v>0</v>
      </c>
      <c r="K367" s="465">
        <f t="shared" si="109"/>
        <v>5.1999999999999998E-3</v>
      </c>
      <c r="L367" s="466">
        <f t="shared" si="100"/>
        <v>0</v>
      </c>
      <c r="M367" s="463">
        <f t="shared" si="108"/>
        <v>153.44</v>
      </c>
      <c r="N367" s="467">
        <f t="shared" si="101"/>
        <v>0</v>
      </c>
      <c r="O367" s="467">
        <f t="shared" si="107"/>
        <v>14935.8496</v>
      </c>
      <c r="P367" s="468">
        <f t="shared" si="115"/>
        <v>14935.8496</v>
      </c>
      <c r="Q367" s="290"/>
      <c r="R367" s="529"/>
      <c r="S367" s="170">
        <f t="shared" si="103"/>
        <v>0</v>
      </c>
      <c r="T367" s="171">
        <f t="shared" si="104"/>
        <v>0</v>
      </c>
      <c r="U367" s="170">
        <f t="shared" si="105"/>
        <v>14935.8496</v>
      </c>
      <c r="V367" s="171">
        <f t="shared" si="106"/>
        <v>0</v>
      </c>
      <c r="X367" s="545">
        <f t="shared" si="113"/>
        <v>0</v>
      </c>
      <c r="Y367" s="546">
        <f t="shared" si="114"/>
        <v>0</v>
      </c>
      <c r="AA367" s="792"/>
      <c r="AB367" s="792"/>
      <c r="AC367" s="792"/>
      <c r="AD367" s="792"/>
      <c r="AE367" s="792"/>
      <c r="AF367" s="792"/>
    </row>
    <row r="368" spans="1:32" ht="14.25" customHeight="1">
      <c r="A368" s="33"/>
      <c r="B368" s="293"/>
      <c r="C368" s="461">
        <v>4</v>
      </c>
      <c r="D368" s="462" t="s">
        <v>102</v>
      </c>
      <c r="E368" s="756" t="s">
        <v>26</v>
      </c>
      <c r="F368" s="757"/>
      <c r="G368" s="757"/>
      <c r="H368" s="755" t="s">
        <v>144</v>
      </c>
      <c r="I368" s="463"/>
      <c r="J368" s="464"/>
      <c r="K368" s="465">
        <f t="shared" si="109"/>
        <v>0</v>
      </c>
      <c r="L368" s="466">
        <f t="shared" si="100"/>
        <v>0</v>
      </c>
      <c r="M368" s="463">
        <f t="shared" si="108"/>
        <v>0</v>
      </c>
      <c r="N368" s="467">
        <f t="shared" si="101"/>
        <v>0</v>
      </c>
      <c r="O368" s="467">
        <f t="shared" si="107"/>
        <v>0</v>
      </c>
      <c r="P368" s="468">
        <f t="shared" si="115"/>
        <v>0</v>
      </c>
      <c r="Q368" s="290"/>
      <c r="R368" s="529"/>
      <c r="S368" s="170">
        <f t="shared" si="103"/>
        <v>0</v>
      </c>
      <c r="T368" s="171">
        <f t="shared" si="104"/>
        <v>0</v>
      </c>
      <c r="U368" s="170">
        <f t="shared" si="105"/>
        <v>0</v>
      </c>
      <c r="V368" s="171">
        <f t="shared" si="106"/>
        <v>45886.856800000009</v>
      </c>
      <c r="X368" s="545" t="str">
        <f t="shared" si="113"/>
        <v/>
      </c>
      <c r="Y368" s="546">
        <f t="shared" si="114"/>
        <v>0</v>
      </c>
      <c r="AA368" s="792"/>
      <c r="AB368" s="792"/>
      <c r="AC368" s="792"/>
      <c r="AD368" s="792"/>
      <c r="AE368" s="792"/>
      <c r="AF368" s="792"/>
    </row>
    <row r="369" spans="1:32" ht="14.25" customHeight="1">
      <c r="A369" s="33"/>
      <c r="B369" s="293"/>
      <c r="C369" s="461"/>
      <c r="D369" s="462" t="s">
        <v>181</v>
      </c>
      <c r="E369" s="757" t="s">
        <v>151</v>
      </c>
      <c r="F369" s="757"/>
      <c r="G369" s="757"/>
      <c r="H369" s="755" t="s">
        <v>108</v>
      </c>
      <c r="I369" s="463">
        <v>648.99</v>
      </c>
      <c r="J369" s="464">
        <f t="shared" si="102"/>
        <v>0</v>
      </c>
      <c r="K369" s="465">
        <f t="shared" si="109"/>
        <v>1E-4</v>
      </c>
      <c r="L369" s="466">
        <f t="shared" si="100"/>
        <v>0</v>
      </c>
      <c r="M369" s="463">
        <f t="shared" si="108"/>
        <v>0.49</v>
      </c>
      <c r="N369" s="467">
        <f t="shared" si="101"/>
        <v>0</v>
      </c>
      <c r="O369" s="467">
        <f t="shared" si="107"/>
        <v>318.00509999999997</v>
      </c>
      <c r="P369" s="468">
        <f t="shared" si="115"/>
        <v>318.00509999999997</v>
      </c>
      <c r="Q369" s="290"/>
      <c r="R369" s="529"/>
      <c r="S369" s="170">
        <f t="shared" si="103"/>
        <v>0</v>
      </c>
      <c r="T369" s="171">
        <f t="shared" si="104"/>
        <v>0</v>
      </c>
      <c r="U369" s="170">
        <f t="shared" si="105"/>
        <v>45886.856800000009</v>
      </c>
      <c r="V369" s="171">
        <f t="shared" si="106"/>
        <v>0</v>
      </c>
      <c r="X369" s="545">
        <f t="shared" si="113"/>
        <v>0</v>
      </c>
      <c r="Y369" s="546">
        <f t="shared" si="114"/>
        <v>0</v>
      </c>
      <c r="AA369" s="792"/>
      <c r="AB369" s="792"/>
      <c r="AC369" s="792"/>
      <c r="AD369" s="792"/>
      <c r="AE369" s="792"/>
      <c r="AF369" s="792"/>
    </row>
    <row r="370" spans="1:32" ht="14.25" customHeight="1">
      <c r="A370" s="33"/>
      <c r="B370" s="293"/>
      <c r="C370" s="461"/>
      <c r="D370" s="462" t="s">
        <v>182</v>
      </c>
      <c r="E370" s="757" t="s">
        <v>152</v>
      </c>
      <c r="F370" s="757"/>
      <c r="G370" s="757"/>
      <c r="H370" s="755" t="s">
        <v>92</v>
      </c>
      <c r="I370" s="463">
        <v>0.71</v>
      </c>
      <c r="J370" s="464">
        <f t="shared" si="102"/>
        <v>0</v>
      </c>
      <c r="K370" s="465">
        <f t="shared" si="109"/>
        <v>1E-3</v>
      </c>
      <c r="L370" s="466">
        <f t="shared" si="100"/>
        <v>0</v>
      </c>
      <c r="M370" s="463">
        <f t="shared" si="108"/>
        <v>3935.13</v>
      </c>
      <c r="N370" s="467">
        <f t="shared" si="101"/>
        <v>0</v>
      </c>
      <c r="O370" s="467">
        <f t="shared" si="107"/>
        <v>2793.9423000000002</v>
      </c>
      <c r="P370" s="468">
        <f t="shared" si="115"/>
        <v>2793.9423000000002</v>
      </c>
      <c r="Q370" s="290"/>
      <c r="R370" s="529"/>
      <c r="S370" s="170">
        <f t="shared" si="103"/>
        <v>0</v>
      </c>
      <c r="T370" s="171">
        <f t="shared" si="104"/>
        <v>0</v>
      </c>
      <c r="U370" s="170">
        <f t="shared" si="105"/>
        <v>45568.851700000007</v>
      </c>
      <c r="V370" s="171">
        <f t="shared" si="106"/>
        <v>0</v>
      </c>
      <c r="X370" s="545">
        <f t="shared" si="113"/>
        <v>0</v>
      </c>
      <c r="Y370" s="546">
        <f t="shared" si="114"/>
        <v>0</v>
      </c>
      <c r="AA370" s="792"/>
      <c r="AB370" s="792"/>
      <c r="AC370" s="792"/>
      <c r="AD370" s="792"/>
      <c r="AE370" s="792"/>
      <c r="AF370" s="792"/>
    </row>
    <row r="371" spans="1:32" ht="14.25" customHeight="1">
      <c r="A371" s="33"/>
      <c r="B371" s="293"/>
      <c r="C371" s="461"/>
      <c r="D371" s="462" t="s">
        <v>183</v>
      </c>
      <c r="E371" s="757" t="s">
        <v>153</v>
      </c>
      <c r="F371" s="757"/>
      <c r="G371" s="757"/>
      <c r="H371" s="755" t="s">
        <v>108</v>
      </c>
      <c r="I371" s="463">
        <v>648.99</v>
      </c>
      <c r="J371" s="464">
        <f t="shared" si="102"/>
        <v>0</v>
      </c>
      <c r="K371" s="465">
        <f t="shared" si="109"/>
        <v>1E-4</v>
      </c>
      <c r="L371" s="466">
        <f t="shared" si="100"/>
        <v>0</v>
      </c>
      <c r="M371" s="463">
        <f t="shared" si="108"/>
        <v>0.34</v>
      </c>
      <c r="N371" s="467">
        <f t="shared" si="101"/>
        <v>0</v>
      </c>
      <c r="O371" s="467">
        <f t="shared" si="107"/>
        <v>220.65660000000003</v>
      </c>
      <c r="P371" s="468">
        <f t="shared" si="115"/>
        <v>220.65660000000003</v>
      </c>
      <c r="Q371" s="290"/>
      <c r="R371" s="529"/>
      <c r="S371" s="170">
        <f t="shared" si="103"/>
        <v>0</v>
      </c>
      <c r="T371" s="171">
        <f t="shared" si="104"/>
        <v>0</v>
      </c>
      <c r="U371" s="170">
        <f t="shared" si="105"/>
        <v>42774.909400000004</v>
      </c>
      <c r="V371" s="171">
        <f t="shared" si="106"/>
        <v>0</v>
      </c>
      <c r="X371" s="545">
        <f t="shared" si="113"/>
        <v>0</v>
      </c>
      <c r="Y371" s="546">
        <f t="shared" si="114"/>
        <v>0</v>
      </c>
      <c r="AA371" s="792"/>
      <c r="AB371" s="792"/>
      <c r="AC371" s="792"/>
      <c r="AD371" s="792"/>
      <c r="AE371" s="792"/>
      <c r="AF371" s="792"/>
    </row>
    <row r="372" spans="1:32" ht="14.25" customHeight="1">
      <c r="A372" s="33"/>
      <c r="B372" s="293"/>
      <c r="C372" s="461"/>
      <c r="D372" s="462" t="s">
        <v>184</v>
      </c>
      <c r="E372" s="757" t="s">
        <v>154</v>
      </c>
      <c r="F372" s="757"/>
      <c r="G372" s="757"/>
      <c r="H372" s="755" t="s">
        <v>92</v>
      </c>
      <c r="I372" s="463">
        <v>0.32</v>
      </c>
      <c r="J372" s="464">
        <f t="shared" si="102"/>
        <v>0</v>
      </c>
      <c r="K372" s="465">
        <f t="shared" si="109"/>
        <v>4.0000000000000002E-4</v>
      </c>
      <c r="L372" s="466">
        <f t="shared" si="100"/>
        <v>0</v>
      </c>
      <c r="M372" s="463">
        <f t="shared" si="108"/>
        <v>3724.64</v>
      </c>
      <c r="N372" s="467">
        <f t="shared" si="101"/>
        <v>0</v>
      </c>
      <c r="O372" s="467">
        <f t="shared" si="107"/>
        <v>1191.8848</v>
      </c>
      <c r="P372" s="468">
        <f t="shared" si="115"/>
        <v>1191.8848</v>
      </c>
      <c r="Q372" s="290"/>
      <c r="R372" s="529"/>
      <c r="S372" s="170">
        <f t="shared" si="103"/>
        <v>0</v>
      </c>
      <c r="T372" s="171">
        <f t="shared" si="104"/>
        <v>0</v>
      </c>
      <c r="U372" s="170">
        <f t="shared" si="105"/>
        <v>42554.252800000002</v>
      </c>
      <c r="V372" s="171">
        <f t="shared" si="106"/>
        <v>0</v>
      </c>
      <c r="X372" s="545">
        <f t="shared" si="113"/>
        <v>0</v>
      </c>
      <c r="Y372" s="546">
        <f t="shared" si="114"/>
        <v>0</v>
      </c>
      <c r="AA372" s="792"/>
      <c r="AB372" s="792"/>
      <c r="AC372" s="792"/>
      <c r="AD372" s="792"/>
      <c r="AE372" s="792"/>
      <c r="AF372" s="792"/>
    </row>
    <row r="373" spans="1:32" ht="14.25" customHeight="1">
      <c r="A373" s="33"/>
      <c r="B373" s="293"/>
      <c r="C373" s="461"/>
      <c r="D373" s="462" t="s">
        <v>185</v>
      </c>
      <c r="E373" s="757" t="s">
        <v>180</v>
      </c>
      <c r="F373" s="757"/>
      <c r="G373" s="757"/>
      <c r="H373" s="755" t="s">
        <v>92</v>
      </c>
      <c r="I373" s="463">
        <v>77.87</v>
      </c>
      <c r="J373" s="464">
        <f t="shared" si="102"/>
        <v>0</v>
      </c>
      <c r="K373" s="465">
        <f t="shared" si="109"/>
        <v>6.1000000000000004E-3</v>
      </c>
      <c r="L373" s="466">
        <f t="shared" si="100"/>
        <v>0</v>
      </c>
      <c r="M373" s="463">
        <f t="shared" si="108"/>
        <v>226.4</v>
      </c>
      <c r="N373" s="467">
        <f t="shared" si="101"/>
        <v>0</v>
      </c>
      <c r="O373" s="467">
        <f t="shared" si="107"/>
        <v>17629.768</v>
      </c>
      <c r="P373" s="468">
        <f t="shared" si="115"/>
        <v>17629.768</v>
      </c>
      <c r="Q373" s="290"/>
      <c r="R373" s="529"/>
      <c r="S373" s="170">
        <f t="shared" si="103"/>
        <v>0</v>
      </c>
      <c r="T373" s="171">
        <f t="shared" si="104"/>
        <v>0</v>
      </c>
      <c r="U373" s="170">
        <f t="shared" si="105"/>
        <v>41362.368000000002</v>
      </c>
      <c r="V373" s="171">
        <f t="shared" si="106"/>
        <v>0</v>
      </c>
      <c r="X373" s="545">
        <f t="shared" si="113"/>
        <v>0</v>
      </c>
      <c r="Y373" s="546">
        <f t="shared" si="114"/>
        <v>0</v>
      </c>
      <c r="AA373" s="792"/>
      <c r="AB373" s="792"/>
      <c r="AC373" s="792"/>
      <c r="AD373" s="792"/>
      <c r="AE373" s="792"/>
      <c r="AF373" s="792"/>
    </row>
    <row r="374" spans="1:32" ht="14.25" customHeight="1">
      <c r="A374" s="33"/>
      <c r="B374" s="293"/>
      <c r="C374" s="461"/>
      <c r="D374" s="462" t="s">
        <v>186</v>
      </c>
      <c r="E374" s="757" t="s">
        <v>155</v>
      </c>
      <c r="F374" s="757"/>
      <c r="G374" s="757"/>
      <c r="H374" s="755" t="s">
        <v>92</v>
      </c>
      <c r="I374" s="463">
        <v>4.28</v>
      </c>
      <c r="J374" s="464">
        <f t="shared" si="102"/>
        <v>0</v>
      </c>
      <c r="K374" s="465">
        <f t="shared" si="109"/>
        <v>8.3000000000000001E-3</v>
      </c>
      <c r="L374" s="466">
        <f t="shared" si="100"/>
        <v>0</v>
      </c>
      <c r="M374" s="463">
        <f t="shared" si="108"/>
        <v>5545</v>
      </c>
      <c r="N374" s="467">
        <f t="shared" si="101"/>
        <v>0</v>
      </c>
      <c r="O374" s="467">
        <f t="shared" si="107"/>
        <v>23732.600000000002</v>
      </c>
      <c r="P374" s="468">
        <f t="shared" si="115"/>
        <v>23732.600000000002</v>
      </c>
      <c r="Q374" s="290"/>
      <c r="R374" s="529"/>
      <c r="S374" s="170">
        <f t="shared" si="103"/>
        <v>0</v>
      </c>
      <c r="T374" s="171">
        <f t="shared" si="104"/>
        <v>0</v>
      </c>
      <c r="U374" s="170">
        <f t="shared" si="105"/>
        <v>23732.600000000002</v>
      </c>
      <c r="V374" s="171">
        <f t="shared" si="106"/>
        <v>0</v>
      </c>
      <c r="X374" s="545">
        <f t="shared" si="113"/>
        <v>0</v>
      </c>
      <c r="Y374" s="546">
        <f t="shared" si="114"/>
        <v>0</v>
      </c>
      <c r="AA374" s="792"/>
      <c r="AB374" s="792"/>
      <c r="AC374" s="792"/>
      <c r="AD374" s="792"/>
      <c r="AE374" s="792"/>
      <c r="AF374" s="792"/>
    </row>
    <row r="375" spans="1:32" ht="14.25" customHeight="1">
      <c r="A375" s="33"/>
      <c r="B375" s="293"/>
      <c r="C375" s="461">
        <v>5</v>
      </c>
      <c r="D375" s="462" t="s">
        <v>103</v>
      </c>
      <c r="E375" s="756" t="s">
        <v>120</v>
      </c>
      <c r="F375" s="757"/>
      <c r="G375" s="757"/>
      <c r="H375" s="755" t="s">
        <v>144</v>
      </c>
      <c r="I375" s="463"/>
      <c r="J375" s="464"/>
      <c r="K375" s="465">
        <f t="shared" si="109"/>
        <v>0</v>
      </c>
      <c r="L375" s="466">
        <f t="shared" si="100"/>
        <v>0</v>
      </c>
      <c r="M375" s="463">
        <f t="shared" si="108"/>
        <v>0</v>
      </c>
      <c r="N375" s="467">
        <f t="shared" si="101"/>
        <v>0</v>
      </c>
      <c r="O375" s="467">
        <f t="shared" si="107"/>
        <v>0</v>
      </c>
      <c r="P375" s="468">
        <f t="shared" si="115"/>
        <v>0</v>
      </c>
      <c r="Q375" s="290"/>
      <c r="R375" s="529"/>
      <c r="S375" s="170">
        <f t="shared" si="103"/>
        <v>0</v>
      </c>
      <c r="T375" s="171">
        <f t="shared" si="104"/>
        <v>0</v>
      </c>
      <c r="U375" s="170">
        <f t="shared" si="105"/>
        <v>0</v>
      </c>
      <c r="V375" s="171">
        <f t="shared" si="106"/>
        <v>9894.9679999999989</v>
      </c>
      <c r="X375" s="545" t="str">
        <f t="shared" si="113"/>
        <v/>
      </c>
      <c r="Y375" s="546">
        <f t="shared" si="114"/>
        <v>0</v>
      </c>
      <c r="AA375" s="792"/>
      <c r="AB375" s="792"/>
      <c r="AC375" s="792"/>
      <c r="AD375" s="792"/>
      <c r="AE375" s="792"/>
      <c r="AF375" s="792"/>
    </row>
    <row r="376" spans="1:32" ht="14.25" customHeight="1">
      <c r="A376" s="33"/>
      <c r="B376" s="293"/>
      <c r="C376" s="461"/>
      <c r="D376" s="462" t="s">
        <v>147</v>
      </c>
      <c r="E376" s="757" t="s">
        <v>121</v>
      </c>
      <c r="F376" s="757"/>
      <c r="G376" s="757"/>
      <c r="H376" s="755" t="s">
        <v>10</v>
      </c>
      <c r="I376" s="463">
        <v>170.2</v>
      </c>
      <c r="J376" s="464">
        <f t="shared" si="102"/>
        <v>0</v>
      </c>
      <c r="K376" s="465">
        <f t="shared" si="109"/>
        <v>2.8E-3</v>
      </c>
      <c r="L376" s="466">
        <f t="shared" si="100"/>
        <v>0</v>
      </c>
      <c r="M376" s="463">
        <f t="shared" si="108"/>
        <v>47.43</v>
      </c>
      <c r="N376" s="467">
        <f t="shared" si="101"/>
        <v>0</v>
      </c>
      <c r="O376" s="467">
        <f t="shared" si="107"/>
        <v>8072.5859999999993</v>
      </c>
      <c r="P376" s="468">
        <f t="shared" si="115"/>
        <v>8072.5859999999993</v>
      </c>
      <c r="Q376" s="290"/>
      <c r="R376" s="529"/>
      <c r="S376" s="170">
        <f t="shared" si="103"/>
        <v>0</v>
      </c>
      <c r="T376" s="171">
        <f t="shared" si="104"/>
        <v>0</v>
      </c>
      <c r="U376" s="170">
        <f t="shared" si="105"/>
        <v>9894.9679999999989</v>
      </c>
      <c r="V376" s="171">
        <f t="shared" si="106"/>
        <v>0</v>
      </c>
      <c r="X376" s="545">
        <f t="shared" si="113"/>
        <v>0</v>
      </c>
      <c r="Y376" s="546">
        <f t="shared" si="114"/>
        <v>0</v>
      </c>
      <c r="AA376" s="792"/>
      <c r="AB376" s="792"/>
      <c r="AC376" s="792"/>
      <c r="AD376" s="792"/>
      <c r="AE376" s="792"/>
      <c r="AF376" s="792"/>
    </row>
    <row r="377" spans="1:32" ht="14.25" customHeight="1">
      <c r="A377" s="33"/>
      <c r="B377" s="293"/>
      <c r="C377" s="461"/>
      <c r="D377" s="462" t="s">
        <v>187</v>
      </c>
      <c r="E377" s="757" t="s">
        <v>122</v>
      </c>
      <c r="F377" s="757"/>
      <c r="G377" s="757"/>
      <c r="H377" s="755" t="s">
        <v>10</v>
      </c>
      <c r="I377" s="463">
        <v>45.8</v>
      </c>
      <c r="J377" s="464">
        <f t="shared" si="102"/>
        <v>0</v>
      </c>
      <c r="K377" s="465">
        <f t="shared" si="109"/>
        <v>5.9999999999999995E-4</v>
      </c>
      <c r="L377" s="466">
        <f t="shared" si="100"/>
        <v>0</v>
      </c>
      <c r="M377" s="463">
        <f t="shared" si="108"/>
        <v>39.79</v>
      </c>
      <c r="N377" s="467">
        <f t="shared" si="101"/>
        <v>0</v>
      </c>
      <c r="O377" s="467">
        <f t="shared" si="107"/>
        <v>1822.3819999999998</v>
      </c>
      <c r="P377" s="468">
        <f t="shared" si="115"/>
        <v>1822.3819999999998</v>
      </c>
      <c r="Q377" s="290"/>
      <c r="R377" s="529"/>
      <c r="S377" s="170">
        <f t="shared" si="103"/>
        <v>0</v>
      </c>
      <c r="T377" s="171">
        <f t="shared" si="104"/>
        <v>0</v>
      </c>
      <c r="U377" s="170">
        <f t="shared" si="105"/>
        <v>1822.3819999999998</v>
      </c>
      <c r="V377" s="171">
        <f t="shared" si="106"/>
        <v>0</v>
      </c>
      <c r="X377" s="545">
        <f t="shared" si="113"/>
        <v>0</v>
      </c>
      <c r="Y377" s="546">
        <f t="shared" si="114"/>
        <v>0</v>
      </c>
      <c r="AA377" s="792"/>
      <c r="AB377" s="792"/>
      <c r="AC377" s="792"/>
      <c r="AD377" s="792"/>
      <c r="AE377" s="792"/>
      <c r="AF377" s="792"/>
    </row>
    <row r="378" spans="1:32" ht="14.25" customHeight="1">
      <c r="A378" s="33"/>
      <c r="B378" s="293"/>
      <c r="C378" s="461">
        <v>6</v>
      </c>
      <c r="D378" s="462" t="s">
        <v>113</v>
      </c>
      <c r="E378" s="756" t="s">
        <v>156</v>
      </c>
      <c r="F378" s="757"/>
      <c r="G378" s="757"/>
      <c r="H378" s="755" t="s">
        <v>144</v>
      </c>
      <c r="I378" s="463"/>
      <c r="J378" s="464"/>
      <c r="K378" s="465">
        <f t="shared" si="109"/>
        <v>0</v>
      </c>
      <c r="L378" s="466">
        <f t="shared" si="100"/>
        <v>0</v>
      </c>
      <c r="M378" s="463">
        <f t="shared" si="108"/>
        <v>0</v>
      </c>
      <c r="N378" s="467">
        <f t="shared" si="101"/>
        <v>0</v>
      </c>
      <c r="O378" s="467">
        <f t="shared" si="107"/>
        <v>0</v>
      </c>
      <c r="P378" s="468">
        <f t="shared" si="115"/>
        <v>0</v>
      </c>
      <c r="Q378" s="290"/>
      <c r="R378" s="529"/>
      <c r="S378" s="170">
        <f t="shared" si="103"/>
        <v>0</v>
      </c>
      <c r="T378" s="171">
        <f t="shared" si="104"/>
        <v>0</v>
      </c>
      <c r="U378" s="170">
        <f t="shared" si="105"/>
        <v>0</v>
      </c>
      <c r="V378" s="171">
        <f t="shared" si="106"/>
        <v>35188.073799999998</v>
      </c>
      <c r="X378" s="545" t="str">
        <f t="shared" si="113"/>
        <v/>
      </c>
      <c r="Y378" s="546">
        <f t="shared" si="114"/>
        <v>0</v>
      </c>
      <c r="AA378" s="792"/>
      <c r="AB378" s="792"/>
      <c r="AC378" s="792"/>
      <c r="AD378" s="792"/>
      <c r="AE378" s="792"/>
      <c r="AF378" s="792"/>
    </row>
    <row r="379" spans="1:32" ht="14.25" customHeight="1">
      <c r="A379" s="33"/>
      <c r="B379" s="293"/>
      <c r="C379" s="461"/>
      <c r="D379" s="462" t="s">
        <v>188</v>
      </c>
      <c r="E379" s="757" t="s">
        <v>189</v>
      </c>
      <c r="F379" s="757"/>
      <c r="G379" s="757"/>
      <c r="H379" s="755" t="s">
        <v>108</v>
      </c>
      <c r="I379" s="463">
        <v>307.62</v>
      </c>
      <c r="J379" s="464">
        <f t="shared" si="102"/>
        <v>0</v>
      </c>
      <c r="K379" s="465">
        <f t="shared" si="109"/>
        <v>2.9999999999999997E-4</v>
      </c>
      <c r="L379" s="466">
        <f t="shared" si="100"/>
        <v>0</v>
      </c>
      <c r="M379" s="463">
        <f t="shared" si="108"/>
        <v>2.4</v>
      </c>
      <c r="N379" s="467">
        <f t="shared" si="101"/>
        <v>0</v>
      </c>
      <c r="O379" s="467">
        <f t="shared" si="107"/>
        <v>738.28800000000001</v>
      </c>
      <c r="P379" s="468">
        <f t="shared" si="115"/>
        <v>738.28800000000001</v>
      </c>
      <c r="Q379" s="290"/>
      <c r="R379" s="529"/>
      <c r="S379" s="170">
        <f t="shared" si="103"/>
        <v>0</v>
      </c>
      <c r="T379" s="171">
        <f t="shared" si="104"/>
        <v>0</v>
      </c>
      <c r="U379" s="170">
        <f t="shared" si="105"/>
        <v>35188.073799999998</v>
      </c>
      <c r="V379" s="171">
        <f t="shared" si="106"/>
        <v>0</v>
      </c>
      <c r="X379" s="545">
        <f t="shared" si="113"/>
        <v>0</v>
      </c>
      <c r="Y379" s="546">
        <f t="shared" si="114"/>
        <v>0</v>
      </c>
      <c r="AA379" s="792"/>
      <c r="AB379" s="792"/>
      <c r="AC379" s="792"/>
      <c r="AD379" s="792"/>
      <c r="AE379" s="792"/>
      <c r="AF379" s="792"/>
    </row>
    <row r="380" spans="1:32" ht="14.25" customHeight="1">
      <c r="A380" s="33"/>
      <c r="B380" s="293"/>
      <c r="C380" s="461"/>
      <c r="D380" s="462" t="s">
        <v>190</v>
      </c>
      <c r="E380" s="757" t="s">
        <v>191</v>
      </c>
      <c r="F380" s="757"/>
      <c r="G380" s="757"/>
      <c r="H380" s="755" t="s">
        <v>107</v>
      </c>
      <c r="I380" s="463">
        <v>30.76</v>
      </c>
      <c r="J380" s="464">
        <f t="shared" si="102"/>
        <v>0</v>
      </c>
      <c r="K380" s="465">
        <f t="shared" si="109"/>
        <v>1.6000000000000001E-3</v>
      </c>
      <c r="L380" s="466">
        <f t="shared" si="100"/>
        <v>0</v>
      </c>
      <c r="M380" s="463">
        <f t="shared" si="108"/>
        <v>153.44</v>
      </c>
      <c r="N380" s="467">
        <f t="shared" si="101"/>
        <v>0</v>
      </c>
      <c r="O380" s="467">
        <f t="shared" si="107"/>
        <v>4719.8144000000002</v>
      </c>
      <c r="P380" s="468">
        <f t="shared" si="115"/>
        <v>4719.8144000000002</v>
      </c>
      <c r="Q380" s="290"/>
      <c r="R380" s="529"/>
      <c r="S380" s="170">
        <f t="shared" si="103"/>
        <v>0</v>
      </c>
      <c r="T380" s="171">
        <f t="shared" si="104"/>
        <v>0</v>
      </c>
      <c r="U380" s="170">
        <f t="shared" si="105"/>
        <v>34449.785799999998</v>
      </c>
      <c r="V380" s="171">
        <f t="shared" si="106"/>
        <v>0</v>
      </c>
      <c r="X380" s="545">
        <f t="shared" si="113"/>
        <v>0</v>
      </c>
      <c r="Y380" s="546">
        <f t="shared" si="114"/>
        <v>0</v>
      </c>
      <c r="AA380" s="792"/>
      <c r="AB380" s="792"/>
      <c r="AC380" s="792"/>
      <c r="AD380" s="792"/>
      <c r="AE380" s="792"/>
      <c r="AF380" s="792"/>
    </row>
    <row r="381" spans="1:32" ht="14.25" customHeight="1">
      <c r="A381" s="33"/>
      <c r="B381" s="293"/>
      <c r="C381" s="461"/>
      <c r="D381" s="462" t="s">
        <v>192</v>
      </c>
      <c r="E381" s="757" t="s">
        <v>194</v>
      </c>
      <c r="F381" s="757"/>
      <c r="G381" s="757"/>
      <c r="H381" s="755" t="s">
        <v>108</v>
      </c>
      <c r="I381" s="463">
        <v>68.62</v>
      </c>
      <c r="J381" s="464">
        <f t="shared" si="102"/>
        <v>0</v>
      </c>
      <c r="K381" s="465">
        <f t="shared" si="109"/>
        <v>3.7000000000000002E-3</v>
      </c>
      <c r="L381" s="466">
        <f t="shared" si="100"/>
        <v>0</v>
      </c>
      <c r="M381" s="463">
        <f t="shared" si="108"/>
        <v>155.88</v>
      </c>
      <c r="N381" s="467">
        <f t="shared" si="101"/>
        <v>0</v>
      </c>
      <c r="O381" s="467">
        <f t="shared" si="107"/>
        <v>10696.4856</v>
      </c>
      <c r="P381" s="468">
        <f t="shared" si="115"/>
        <v>10696.4856</v>
      </c>
      <c r="Q381" s="290"/>
      <c r="R381" s="529"/>
      <c r="S381" s="170">
        <f t="shared" si="103"/>
        <v>0</v>
      </c>
      <c r="T381" s="171">
        <f t="shared" si="104"/>
        <v>0</v>
      </c>
      <c r="U381" s="170">
        <f t="shared" si="105"/>
        <v>29729.971399999999</v>
      </c>
      <c r="V381" s="171">
        <f t="shared" si="106"/>
        <v>0</v>
      </c>
      <c r="X381" s="545">
        <f t="shared" si="113"/>
        <v>0</v>
      </c>
      <c r="Y381" s="546">
        <f t="shared" si="114"/>
        <v>0</v>
      </c>
      <c r="AA381" s="792"/>
      <c r="AB381" s="792"/>
      <c r="AC381" s="792"/>
      <c r="AD381" s="792"/>
      <c r="AE381" s="792"/>
      <c r="AF381" s="792"/>
    </row>
    <row r="382" spans="1:32" ht="14.25" customHeight="1">
      <c r="A382" s="33"/>
      <c r="B382" s="293"/>
      <c r="C382" s="461"/>
      <c r="D382" s="462" t="s">
        <v>193</v>
      </c>
      <c r="E382" s="757" t="s">
        <v>197</v>
      </c>
      <c r="F382" s="757"/>
      <c r="G382" s="757"/>
      <c r="H382" s="755" t="s">
        <v>108</v>
      </c>
      <c r="I382" s="463">
        <v>135.36000000000001</v>
      </c>
      <c r="J382" s="464">
        <f t="shared" si="102"/>
        <v>0</v>
      </c>
      <c r="K382" s="465">
        <f t="shared" si="109"/>
        <v>1.9E-3</v>
      </c>
      <c r="L382" s="466">
        <f t="shared" si="100"/>
        <v>0</v>
      </c>
      <c r="M382" s="463">
        <f t="shared" si="108"/>
        <v>40.64</v>
      </c>
      <c r="N382" s="467">
        <f t="shared" si="101"/>
        <v>0</v>
      </c>
      <c r="O382" s="467">
        <f t="shared" si="107"/>
        <v>5501.0304000000006</v>
      </c>
      <c r="P382" s="468">
        <f t="shared" si="115"/>
        <v>5501.0304000000006</v>
      </c>
      <c r="Q382" s="290"/>
      <c r="R382" s="529"/>
      <c r="S382" s="170">
        <f t="shared" si="103"/>
        <v>0</v>
      </c>
      <c r="T382" s="171">
        <f t="shared" si="104"/>
        <v>0</v>
      </c>
      <c r="U382" s="170">
        <f t="shared" si="105"/>
        <v>19033.485799999999</v>
      </c>
      <c r="V382" s="171">
        <f t="shared" si="106"/>
        <v>0</v>
      </c>
      <c r="X382" s="545">
        <f t="shared" si="113"/>
        <v>0</v>
      </c>
      <c r="Y382" s="546">
        <f t="shared" si="114"/>
        <v>0</v>
      </c>
      <c r="AA382" s="792"/>
      <c r="AB382" s="792"/>
      <c r="AC382" s="792"/>
      <c r="AD382" s="792"/>
      <c r="AE382" s="792"/>
      <c r="AF382" s="792"/>
    </row>
    <row r="383" spans="1:32" ht="14.25" customHeight="1">
      <c r="A383" s="33"/>
      <c r="B383" s="293"/>
      <c r="C383" s="461"/>
      <c r="D383" s="462" t="s">
        <v>195</v>
      </c>
      <c r="E383" s="757" t="s">
        <v>196</v>
      </c>
      <c r="F383" s="757"/>
      <c r="G383" s="757"/>
      <c r="H383" s="755" t="s">
        <v>108</v>
      </c>
      <c r="I383" s="463">
        <v>103.64</v>
      </c>
      <c r="J383" s="464">
        <f t="shared" si="102"/>
        <v>0</v>
      </c>
      <c r="K383" s="465">
        <f t="shared" si="109"/>
        <v>3.3999999999999998E-3</v>
      </c>
      <c r="L383" s="466">
        <f t="shared" si="100"/>
        <v>0</v>
      </c>
      <c r="M383" s="463">
        <f t="shared" si="108"/>
        <v>94.86</v>
      </c>
      <c r="N383" s="467">
        <f t="shared" si="101"/>
        <v>0</v>
      </c>
      <c r="O383" s="467">
        <f t="shared" si="107"/>
        <v>9831.2903999999999</v>
      </c>
      <c r="P383" s="468">
        <f t="shared" si="115"/>
        <v>9831.2903999999999</v>
      </c>
      <c r="Q383" s="290"/>
      <c r="R383" s="529"/>
      <c r="S383" s="170">
        <f t="shared" si="103"/>
        <v>0</v>
      </c>
      <c r="T383" s="171">
        <f t="shared" si="104"/>
        <v>0</v>
      </c>
      <c r="U383" s="170">
        <f t="shared" si="105"/>
        <v>13532.455399999999</v>
      </c>
      <c r="V383" s="171">
        <f t="shared" si="106"/>
        <v>0</v>
      </c>
      <c r="X383" s="545">
        <f t="shared" si="113"/>
        <v>0</v>
      </c>
      <c r="Y383" s="546">
        <f t="shared" si="114"/>
        <v>0</v>
      </c>
      <c r="AA383" s="792"/>
      <c r="AB383" s="792"/>
      <c r="AC383" s="792"/>
      <c r="AD383" s="792"/>
      <c r="AE383" s="792"/>
      <c r="AF383" s="792"/>
    </row>
    <row r="384" spans="1:32" ht="14.25" customHeight="1">
      <c r="A384" s="33"/>
      <c r="B384" s="293"/>
      <c r="C384" s="461"/>
      <c r="D384" s="462" t="s">
        <v>198</v>
      </c>
      <c r="E384" s="757" t="s">
        <v>199</v>
      </c>
      <c r="F384" s="757"/>
      <c r="G384" s="757"/>
      <c r="H384" s="755" t="s">
        <v>10</v>
      </c>
      <c r="I384" s="463">
        <v>123</v>
      </c>
      <c r="J384" s="464">
        <f t="shared" si="102"/>
        <v>0</v>
      </c>
      <c r="K384" s="465">
        <f t="shared" si="109"/>
        <v>0</v>
      </c>
      <c r="L384" s="466">
        <f t="shared" si="100"/>
        <v>0</v>
      </c>
      <c r="M384" s="463">
        <f t="shared" si="108"/>
        <v>0.41</v>
      </c>
      <c r="N384" s="467">
        <f t="shared" si="101"/>
        <v>0</v>
      </c>
      <c r="O384" s="467">
        <f t="shared" si="107"/>
        <v>50.43</v>
      </c>
      <c r="P384" s="468">
        <f t="shared" si="115"/>
        <v>50.43</v>
      </c>
      <c r="Q384" s="290"/>
      <c r="R384" s="529"/>
      <c r="S384" s="170">
        <f t="shared" si="103"/>
        <v>0</v>
      </c>
      <c r="T384" s="171">
        <f t="shared" si="104"/>
        <v>0</v>
      </c>
      <c r="U384" s="170">
        <f t="shared" si="105"/>
        <v>3701.1649999999995</v>
      </c>
      <c r="V384" s="171">
        <f t="shared" si="106"/>
        <v>0</v>
      </c>
      <c r="X384" s="545">
        <f t="shared" si="113"/>
        <v>0</v>
      </c>
      <c r="Y384" s="546">
        <f t="shared" si="114"/>
        <v>0</v>
      </c>
      <c r="AA384" s="792"/>
      <c r="AB384" s="792"/>
      <c r="AC384" s="792"/>
      <c r="AD384" s="792"/>
      <c r="AE384" s="792"/>
      <c r="AF384" s="792"/>
    </row>
    <row r="385" spans="1:32" ht="14.25" customHeight="1">
      <c r="A385" s="33"/>
      <c r="B385" s="293"/>
      <c r="C385" s="461"/>
      <c r="D385" s="462" t="s">
        <v>200</v>
      </c>
      <c r="E385" s="757" t="s">
        <v>123</v>
      </c>
      <c r="F385" s="757"/>
      <c r="G385" s="757"/>
      <c r="H385" s="755" t="s">
        <v>108</v>
      </c>
      <c r="I385" s="463">
        <v>261.5</v>
      </c>
      <c r="J385" s="464">
        <f t="shared" si="102"/>
        <v>0</v>
      </c>
      <c r="K385" s="465">
        <f t="shared" si="109"/>
        <v>1E-3</v>
      </c>
      <c r="L385" s="466">
        <f t="shared" si="100"/>
        <v>0</v>
      </c>
      <c r="M385" s="463">
        <f t="shared" si="108"/>
        <v>10.45</v>
      </c>
      <c r="N385" s="467">
        <f t="shared" si="101"/>
        <v>0</v>
      </c>
      <c r="O385" s="467">
        <f t="shared" si="107"/>
        <v>2732.6749999999997</v>
      </c>
      <c r="P385" s="468">
        <f t="shared" si="115"/>
        <v>2732.6749999999997</v>
      </c>
      <c r="Q385" s="290"/>
      <c r="R385" s="529"/>
      <c r="S385" s="170">
        <f t="shared" si="103"/>
        <v>0</v>
      </c>
      <c r="T385" s="171">
        <f t="shared" si="104"/>
        <v>0</v>
      </c>
      <c r="U385" s="170">
        <f t="shared" si="105"/>
        <v>3650.7349999999997</v>
      </c>
      <c r="V385" s="171">
        <f t="shared" si="106"/>
        <v>0</v>
      </c>
      <c r="X385" s="545">
        <f t="shared" si="113"/>
        <v>0</v>
      </c>
      <c r="Y385" s="546">
        <f t="shared" si="114"/>
        <v>0</v>
      </c>
      <c r="AA385" s="792"/>
      <c r="AB385" s="792"/>
      <c r="AC385" s="792"/>
      <c r="AD385" s="792"/>
      <c r="AE385" s="792"/>
      <c r="AF385" s="792"/>
    </row>
    <row r="386" spans="1:32" ht="14.25" customHeight="1">
      <c r="A386" s="33"/>
      <c r="B386" s="293"/>
      <c r="C386" s="461"/>
      <c r="D386" s="462" t="s">
        <v>201</v>
      </c>
      <c r="E386" s="757" t="s">
        <v>202</v>
      </c>
      <c r="F386" s="757"/>
      <c r="G386" s="757"/>
      <c r="H386" s="755" t="s">
        <v>106</v>
      </c>
      <c r="I386" s="463">
        <v>2</v>
      </c>
      <c r="J386" s="464">
        <f t="shared" si="102"/>
        <v>0</v>
      </c>
      <c r="K386" s="465">
        <f t="shared" si="109"/>
        <v>2.9999999999999997E-4</v>
      </c>
      <c r="L386" s="466">
        <f t="shared" si="100"/>
        <v>0</v>
      </c>
      <c r="M386" s="463">
        <f t="shared" si="108"/>
        <v>459.03</v>
      </c>
      <c r="N386" s="467">
        <f t="shared" si="101"/>
        <v>0</v>
      </c>
      <c r="O386" s="467">
        <f t="shared" si="107"/>
        <v>918.06</v>
      </c>
      <c r="P386" s="468">
        <f t="shared" si="115"/>
        <v>918.06</v>
      </c>
      <c r="Q386" s="290"/>
      <c r="R386" s="529"/>
      <c r="S386" s="170">
        <f t="shared" si="103"/>
        <v>0</v>
      </c>
      <c r="T386" s="171">
        <f t="shared" si="104"/>
        <v>0</v>
      </c>
      <c r="U386" s="170">
        <f t="shared" si="105"/>
        <v>918.06</v>
      </c>
      <c r="V386" s="171">
        <f t="shared" si="106"/>
        <v>0</v>
      </c>
      <c r="X386" s="545">
        <f t="shared" si="113"/>
        <v>0</v>
      </c>
      <c r="Y386" s="546">
        <f t="shared" si="114"/>
        <v>0</v>
      </c>
      <c r="AA386" s="792"/>
      <c r="AB386" s="792"/>
      <c r="AC386" s="792"/>
      <c r="AD386" s="792"/>
      <c r="AE386" s="792"/>
      <c r="AF386" s="792"/>
    </row>
    <row r="387" spans="1:32" ht="14.25" customHeight="1">
      <c r="A387" s="33"/>
      <c r="B387" s="293"/>
      <c r="C387" s="461">
        <v>7</v>
      </c>
      <c r="D387" s="462" t="s">
        <v>114</v>
      </c>
      <c r="E387" s="756" t="s">
        <v>9</v>
      </c>
      <c r="F387" s="757"/>
      <c r="G387" s="757"/>
      <c r="H387" s="755" t="s">
        <v>144</v>
      </c>
      <c r="I387" s="463"/>
      <c r="J387" s="464"/>
      <c r="K387" s="465">
        <f t="shared" si="109"/>
        <v>0</v>
      </c>
      <c r="L387" s="466">
        <f t="shared" si="100"/>
        <v>0</v>
      </c>
      <c r="M387" s="463">
        <f t="shared" si="108"/>
        <v>0</v>
      </c>
      <c r="N387" s="467">
        <f t="shared" si="101"/>
        <v>0</v>
      </c>
      <c r="O387" s="467">
        <f t="shared" si="107"/>
        <v>0</v>
      </c>
      <c r="P387" s="468">
        <f t="shared" si="115"/>
        <v>0</v>
      </c>
      <c r="Q387" s="290"/>
      <c r="R387" s="529"/>
      <c r="S387" s="170">
        <f t="shared" si="103"/>
        <v>0</v>
      </c>
      <c r="T387" s="171">
        <f t="shared" si="104"/>
        <v>0</v>
      </c>
      <c r="U387" s="170">
        <f t="shared" si="105"/>
        <v>0</v>
      </c>
      <c r="V387" s="171">
        <f t="shared" si="106"/>
        <v>1162.7979</v>
      </c>
      <c r="X387" s="545" t="str">
        <f t="shared" si="113"/>
        <v/>
      </c>
      <c r="Y387" s="546">
        <f t="shared" si="114"/>
        <v>0</v>
      </c>
      <c r="AA387" s="792"/>
      <c r="AB387" s="792"/>
      <c r="AC387" s="792"/>
      <c r="AD387" s="792"/>
      <c r="AE387" s="792"/>
      <c r="AF387" s="792"/>
    </row>
    <row r="388" spans="1:32" ht="14.25" customHeight="1">
      <c r="A388" s="33"/>
      <c r="B388" s="293"/>
      <c r="C388" s="461"/>
      <c r="D388" s="462" t="s">
        <v>148</v>
      </c>
      <c r="E388" s="757" t="s">
        <v>124</v>
      </c>
      <c r="F388" s="757"/>
      <c r="G388" s="757"/>
      <c r="H388" s="755" t="s">
        <v>108</v>
      </c>
      <c r="I388" s="463">
        <v>33.99</v>
      </c>
      <c r="J388" s="464">
        <f t="shared" si="102"/>
        <v>0</v>
      </c>
      <c r="K388" s="465">
        <f t="shared" si="109"/>
        <v>4.0000000000000002E-4</v>
      </c>
      <c r="L388" s="466">
        <f t="shared" si="100"/>
        <v>0</v>
      </c>
      <c r="M388" s="463">
        <f t="shared" si="108"/>
        <v>34.21</v>
      </c>
      <c r="N388" s="467">
        <f t="shared" si="101"/>
        <v>0</v>
      </c>
      <c r="O388" s="467">
        <f t="shared" si="107"/>
        <v>1162.7979</v>
      </c>
      <c r="P388" s="468">
        <f t="shared" si="115"/>
        <v>1162.7979</v>
      </c>
      <c r="Q388" s="290"/>
      <c r="R388" s="529"/>
      <c r="S388" s="170">
        <f t="shared" si="103"/>
        <v>0</v>
      </c>
      <c r="T388" s="171">
        <f t="shared" si="104"/>
        <v>0</v>
      </c>
      <c r="U388" s="170">
        <f t="shared" si="105"/>
        <v>1162.7979</v>
      </c>
      <c r="V388" s="171">
        <f t="shared" si="106"/>
        <v>0</v>
      </c>
      <c r="X388" s="545">
        <f t="shared" si="113"/>
        <v>0</v>
      </c>
      <c r="Y388" s="546">
        <f t="shared" si="114"/>
        <v>0</v>
      </c>
      <c r="AA388" s="792"/>
      <c r="AB388" s="792"/>
      <c r="AC388" s="792"/>
      <c r="AD388" s="792"/>
      <c r="AE388" s="792"/>
      <c r="AF388" s="792"/>
    </row>
    <row r="389" spans="1:32" ht="14.25" customHeight="1">
      <c r="A389" s="33"/>
      <c r="B389" s="293"/>
      <c r="C389" s="461"/>
      <c r="D389" s="462" t="s">
        <v>203</v>
      </c>
      <c r="E389" s="757" t="s">
        <v>125</v>
      </c>
      <c r="F389" s="757"/>
      <c r="G389" s="757"/>
      <c r="H389" s="755" t="s">
        <v>106</v>
      </c>
      <c r="I389" s="463"/>
      <c r="J389" s="464">
        <f t="shared" si="102"/>
        <v>0</v>
      </c>
      <c r="K389" s="465">
        <f t="shared" si="109"/>
        <v>0</v>
      </c>
      <c r="L389" s="466">
        <f t="shared" si="100"/>
        <v>0</v>
      </c>
      <c r="M389" s="463">
        <f t="shared" si="108"/>
        <v>539.02</v>
      </c>
      <c r="N389" s="467">
        <f t="shared" si="101"/>
        <v>0</v>
      </c>
      <c r="O389" s="467">
        <f t="shared" si="107"/>
        <v>0</v>
      </c>
      <c r="P389" s="468">
        <f t="shared" si="115"/>
        <v>0</v>
      </c>
      <c r="Q389" s="290"/>
      <c r="R389" s="529"/>
      <c r="S389" s="170">
        <f t="shared" si="103"/>
        <v>0</v>
      </c>
      <c r="T389" s="171">
        <f t="shared" si="104"/>
        <v>0</v>
      </c>
      <c r="U389" s="170">
        <f t="shared" si="105"/>
        <v>0</v>
      </c>
      <c r="V389" s="171">
        <f t="shared" si="106"/>
        <v>0</v>
      </c>
      <c r="X389" s="545" t="str">
        <f t="shared" si="113"/>
        <v/>
      </c>
      <c r="Y389" s="546">
        <f t="shared" si="114"/>
        <v>0</v>
      </c>
      <c r="AA389" s="792"/>
      <c r="AB389" s="792"/>
      <c r="AC389" s="792"/>
      <c r="AD389" s="792"/>
      <c r="AE389" s="792"/>
      <c r="AF389" s="792"/>
    </row>
    <row r="390" spans="1:32" ht="14.25" customHeight="1">
      <c r="A390" s="33"/>
      <c r="B390" s="293"/>
      <c r="C390" s="461"/>
      <c r="D390" s="462" t="s">
        <v>204</v>
      </c>
      <c r="E390" s="757" t="s">
        <v>126</v>
      </c>
      <c r="F390" s="757"/>
      <c r="G390" s="757"/>
      <c r="H390" s="755" t="s">
        <v>106</v>
      </c>
      <c r="I390" s="463"/>
      <c r="J390" s="464">
        <f t="shared" si="102"/>
        <v>0</v>
      </c>
      <c r="K390" s="465">
        <f t="shared" si="109"/>
        <v>0</v>
      </c>
      <c r="L390" s="466">
        <f t="shared" si="100"/>
        <v>0</v>
      </c>
      <c r="M390" s="463">
        <f t="shared" si="108"/>
        <v>551.99</v>
      </c>
      <c r="N390" s="467">
        <f t="shared" si="101"/>
        <v>0</v>
      </c>
      <c r="O390" s="467">
        <f t="shared" si="107"/>
        <v>0</v>
      </c>
      <c r="P390" s="468">
        <f t="shared" si="115"/>
        <v>0</v>
      </c>
      <c r="Q390" s="290"/>
      <c r="R390" s="529"/>
      <c r="S390" s="170">
        <f t="shared" si="103"/>
        <v>0</v>
      </c>
      <c r="T390" s="171">
        <f t="shared" si="104"/>
        <v>0</v>
      </c>
      <c r="U390" s="170">
        <f t="shared" si="105"/>
        <v>0</v>
      </c>
      <c r="V390" s="171">
        <f t="shared" si="106"/>
        <v>0</v>
      </c>
      <c r="X390" s="545" t="str">
        <f t="shared" si="113"/>
        <v/>
      </c>
      <c r="Y390" s="546">
        <f t="shared" si="114"/>
        <v>0</v>
      </c>
      <c r="AA390" s="792"/>
      <c r="AB390" s="792"/>
      <c r="AC390" s="792"/>
      <c r="AD390" s="792"/>
      <c r="AE390" s="792"/>
      <c r="AF390" s="792"/>
    </row>
    <row r="391" spans="1:32" ht="14.25" customHeight="1">
      <c r="A391" s="33"/>
      <c r="B391" s="293"/>
      <c r="C391" s="461"/>
      <c r="D391" s="462" t="s">
        <v>205</v>
      </c>
      <c r="E391" s="757" t="s">
        <v>207</v>
      </c>
      <c r="F391" s="757"/>
      <c r="G391" s="757"/>
      <c r="H391" s="755" t="s">
        <v>106</v>
      </c>
      <c r="I391" s="463"/>
      <c r="J391" s="464">
        <f t="shared" si="102"/>
        <v>0</v>
      </c>
      <c r="K391" s="465">
        <f t="shared" si="109"/>
        <v>0</v>
      </c>
      <c r="L391" s="466">
        <f t="shared" si="100"/>
        <v>0</v>
      </c>
      <c r="M391" s="463">
        <f t="shared" si="108"/>
        <v>543.05999999999995</v>
      </c>
      <c r="N391" s="467">
        <f t="shared" si="101"/>
        <v>0</v>
      </c>
      <c r="O391" s="467">
        <f t="shared" si="107"/>
        <v>0</v>
      </c>
      <c r="P391" s="468">
        <f t="shared" si="115"/>
        <v>0</v>
      </c>
      <c r="Q391" s="290"/>
      <c r="R391" s="529"/>
      <c r="S391" s="170">
        <f t="shared" si="103"/>
        <v>0</v>
      </c>
      <c r="T391" s="171">
        <f t="shared" si="104"/>
        <v>0</v>
      </c>
      <c r="U391" s="170">
        <f t="shared" si="105"/>
        <v>0</v>
      </c>
      <c r="V391" s="171">
        <f t="shared" si="106"/>
        <v>0</v>
      </c>
      <c r="X391" s="545" t="str">
        <f t="shared" si="113"/>
        <v/>
      </c>
      <c r="Y391" s="546">
        <f t="shared" si="114"/>
        <v>0</v>
      </c>
      <c r="AA391" s="792"/>
      <c r="AB391" s="792"/>
      <c r="AC391" s="792"/>
      <c r="AD391" s="792"/>
      <c r="AE391" s="792"/>
      <c r="AF391" s="792"/>
    </row>
    <row r="392" spans="1:32" ht="14.25" customHeight="1">
      <c r="A392" s="33"/>
      <c r="B392" s="293"/>
      <c r="C392" s="461"/>
      <c r="D392" s="462" t="s">
        <v>206</v>
      </c>
      <c r="E392" s="757" t="s">
        <v>157</v>
      </c>
      <c r="F392" s="757"/>
      <c r="G392" s="757"/>
      <c r="H392" s="755" t="s">
        <v>106</v>
      </c>
      <c r="I392" s="463"/>
      <c r="J392" s="464">
        <f t="shared" si="102"/>
        <v>0</v>
      </c>
      <c r="K392" s="465">
        <f t="shared" si="109"/>
        <v>0</v>
      </c>
      <c r="L392" s="466">
        <f t="shared" si="100"/>
        <v>0</v>
      </c>
      <c r="M392" s="463">
        <f t="shared" si="108"/>
        <v>557.28</v>
      </c>
      <c r="N392" s="467">
        <f t="shared" si="101"/>
        <v>0</v>
      </c>
      <c r="O392" s="467">
        <f t="shared" si="107"/>
        <v>0</v>
      </c>
      <c r="P392" s="468">
        <f t="shared" si="115"/>
        <v>0</v>
      </c>
      <c r="Q392" s="290"/>
      <c r="R392" s="529"/>
      <c r="S392" s="170">
        <f t="shared" si="103"/>
        <v>0</v>
      </c>
      <c r="T392" s="171">
        <f t="shared" si="104"/>
        <v>0</v>
      </c>
      <c r="U392" s="170">
        <f t="shared" si="105"/>
        <v>0</v>
      </c>
      <c r="V392" s="171">
        <f t="shared" si="106"/>
        <v>0</v>
      </c>
      <c r="X392" s="545" t="str">
        <f t="shared" si="113"/>
        <v/>
      </c>
      <c r="Y392" s="546">
        <f t="shared" si="114"/>
        <v>0</v>
      </c>
      <c r="AA392" s="792"/>
      <c r="AB392" s="792"/>
      <c r="AC392" s="792"/>
      <c r="AD392" s="792"/>
      <c r="AE392" s="792"/>
      <c r="AF392" s="792"/>
    </row>
    <row r="393" spans="1:32" ht="14.25" customHeight="1">
      <c r="A393" s="33"/>
      <c r="B393" s="293"/>
      <c r="C393" s="461">
        <v>8</v>
      </c>
      <c r="D393" s="462">
        <v>8</v>
      </c>
      <c r="E393" s="756" t="s">
        <v>127</v>
      </c>
      <c r="F393" s="757"/>
      <c r="G393" s="757"/>
      <c r="H393" s="755" t="s">
        <v>144</v>
      </c>
      <c r="I393" s="463"/>
      <c r="J393" s="464"/>
      <c r="K393" s="465">
        <f t="shared" si="109"/>
        <v>0</v>
      </c>
      <c r="L393" s="466">
        <f t="shared" si="100"/>
        <v>0</v>
      </c>
      <c r="M393" s="463">
        <f t="shared" si="108"/>
        <v>0</v>
      </c>
      <c r="N393" s="467">
        <f t="shared" si="101"/>
        <v>0</v>
      </c>
      <c r="O393" s="467">
        <f t="shared" si="107"/>
        <v>0</v>
      </c>
      <c r="P393" s="468">
        <f t="shared" si="115"/>
        <v>0</v>
      </c>
      <c r="Q393" s="290"/>
      <c r="R393" s="529"/>
      <c r="S393" s="170">
        <f t="shared" si="103"/>
        <v>0</v>
      </c>
      <c r="T393" s="171">
        <f t="shared" si="104"/>
        <v>0</v>
      </c>
      <c r="U393" s="170">
        <f t="shared" si="105"/>
        <v>0</v>
      </c>
      <c r="V393" s="171">
        <f t="shared" si="106"/>
        <v>14099.595399999998</v>
      </c>
      <c r="X393" s="545" t="str">
        <f t="shared" si="113"/>
        <v/>
      </c>
      <c r="Y393" s="546">
        <f t="shared" si="114"/>
        <v>0</v>
      </c>
      <c r="AA393" s="792"/>
      <c r="AB393" s="792"/>
      <c r="AC393" s="792"/>
      <c r="AD393" s="792"/>
      <c r="AE393" s="792"/>
      <c r="AF393" s="792"/>
    </row>
    <row r="394" spans="1:32" ht="14.25" customHeight="1">
      <c r="A394" s="33"/>
      <c r="B394" s="293"/>
      <c r="C394" s="461"/>
      <c r="D394" s="462" t="s">
        <v>146</v>
      </c>
      <c r="E394" s="757" t="s">
        <v>128</v>
      </c>
      <c r="F394" s="757"/>
      <c r="G394" s="757"/>
      <c r="H394" s="755" t="s">
        <v>107</v>
      </c>
      <c r="I394" s="463">
        <v>426.78</v>
      </c>
      <c r="J394" s="464">
        <f t="shared" si="102"/>
        <v>0</v>
      </c>
      <c r="K394" s="465">
        <f t="shared" si="109"/>
        <v>1.8E-3</v>
      </c>
      <c r="L394" s="466">
        <f t="shared" si="100"/>
        <v>0</v>
      </c>
      <c r="M394" s="463">
        <f t="shared" si="108"/>
        <v>12.34</v>
      </c>
      <c r="N394" s="467">
        <f t="shared" si="101"/>
        <v>0</v>
      </c>
      <c r="O394" s="467">
        <f t="shared" si="107"/>
        <v>5266.4651999999996</v>
      </c>
      <c r="P394" s="468">
        <f t="shared" si="115"/>
        <v>5266.4651999999996</v>
      </c>
      <c r="Q394" s="290"/>
      <c r="R394" s="529"/>
      <c r="S394" s="170">
        <f t="shared" si="103"/>
        <v>0</v>
      </c>
      <c r="T394" s="171">
        <f t="shared" si="104"/>
        <v>0</v>
      </c>
      <c r="U394" s="170">
        <f t="shared" si="105"/>
        <v>14099.595399999998</v>
      </c>
      <c r="V394" s="171">
        <f t="shared" si="106"/>
        <v>0</v>
      </c>
      <c r="X394" s="545">
        <f t="shared" si="113"/>
        <v>0</v>
      </c>
      <c r="Y394" s="546">
        <f t="shared" si="114"/>
        <v>0</v>
      </c>
      <c r="AA394" s="792"/>
      <c r="AB394" s="792"/>
      <c r="AC394" s="792"/>
      <c r="AD394" s="792"/>
      <c r="AE394" s="792"/>
      <c r="AF394" s="792"/>
    </row>
    <row r="395" spans="1:32" ht="14.25" customHeight="1">
      <c r="A395" s="33"/>
      <c r="B395" s="293"/>
      <c r="C395" s="461"/>
      <c r="D395" s="462" t="s">
        <v>208</v>
      </c>
      <c r="E395" s="757" t="s">
        <v>129</v>
      </c>
      <c r="F395" s="757"/>
      <c r="G395" s="757"/>
      <c r="H395" s="755" t="s">
        <v>107</v>
      </c>
      <c r="I395" s="463">
        <v>310.37</v>
      </c>
      <c r="J395" s="464">
        <f t="shared" si="102"/>
        <v>0</v>
      </c>
      <c r="K395" s="465">
        <f t="shared" si="109"/>
        <v>3.0999999999999999E-3</v>
      </c>
      <c r="L395" s="466">
        <f t="shared" si="100"/>
        <v>0</v>
      </c>
      <c r="M395" s="463">
        <f t="shared" si="108"/>
        <v>28.46</v>
      </c>
      <c r="N395" s="467">
        <f t="shared" si="101"/>
        <v>0</v>
      </c>
      <c r="O395" s="467">
        <f t="shared" si="107"/>
        <v>8833.1301999999996</v>
      </c>
      <c r="P395" s="468">
        <f t="shared" si="115"/>
        <v>8833.1301999999996</v>
      </c>
      <c r="Q395" s="290"/>
      <c r="R395" s="529"/>
      <c r="S395" s="170">
        <f t="shared" si="103"/>
        <v>0</v>
      </c>
      <c r="T395" s="171">
        <f t="shared" si="104"/>
        <v>0</v>
      </c>
      <c r="U395" s="170">
        <f t="shared" si="105"/>
        <v>8833.1301999999996</v>
      </c>
      <c r="V395" s="171">
        <f t="shared" si="106"/>
        <v>0</v>
      </c>
      <c r="X395" s="545">
        <f t="shared" si="113"/>
        <v>0</v>
      </c>
      <c r="Y395" s="546">
        <f t="shared" si="114"/>
        <v>0</v>
      </c>
      <c r="AA395" s="792"/>
      <c r="AB395" s="792"/>
      <c r="AC395" s="792"/>
      <c r="AD395" s="792"/>
      <c r="AE395" s="792"/>
      <c r="AF395" s="792"/>
    </row>
    <row r="396" spans="1:32" ht="14.25" customHeight="1">
      <c r="A396" s="33"/>
      <c r="B396" s="293"/>
      <c r="C396" s="461"/>
      <c r="D396" s="462" t="s">
        <v>209</v>
      </c>
      <c r="E396" s="757" t="s">
        <v>158</v>
      </c>
      <c r="F396" s="757"/>
      <c r="G396" s="757"/>
      <c r="H396" s="755" t="s">
        <v>106</v>
      </c>
      <c r="I396" s="463"/>
      <c r="J396" s="464">
        <f t="shared" si="102"/>
        <v>0</v>
      </c>
      <c r="K396" s="465">
        <f t="shared" si="109"/>
        <v>0</v>
      </c>
      <c r="L396" s="466">
        <f t="shared" si="100"/>
        <v>0</v>
      </c>
      <c r="M396" s="463">
        <f t="shared" si="108"/>
        <v>631.33000000000004</v>
      </c>
      <c r="N396" s="467">
        <f t="shared" si="101"/>
        <v>0</v>
      </c>
      <c r="O396" s="467">
        <f t="shared" si="107"/>
        <v>0</v>
      </c>
      <c r="P396" s="468">
        <f t="shared" si="115"/>
        <v>0</v>
      </c>
      <c r="Q396" s="290"/>
      <c r="R396" s="529"/>
      <c r="S396" s="170">
        <f t="shared" si="103"/>
        <v>0</v>
      </c>
      <c r="T396" s="171">
        <f t="shared" si="104"/>
        <v>0</v>
      </c>
      <c r="U396" s="170">
        <f t="shared" si="105"/>
        <v>0</v>
      </c>
      <c r="V396" s="171">
        <f t="shared" si="106"/>
        <v>0</v>
      </c>
      <c r="X396" s="545" t="str">
        <f t="shared" si="113"/>
        <v/>
      </c>
      <c r="Y396" s="546">
        <f t="shared" si="114"/>
        <v>0</v>
      </c>
      <c r="AA396" s="792"/>
      <c r="AB396" s="792"/>
      <c r="AC396" s="792"/>
      <c r="AD396" s="792"/>
      <c r="AE396" s="792"/>
      <c r="AF396" s="792"/>
    </row>
    <row r="397" spans="1:32" ht="14.25" customHeight="1">
      <c r="A397" s="33"/>
      <c r="B397" s="293"/>
      <c r="C397" s="461"/>
      <c r="D397" s="462" t="s">
        <v>210</v>
      </c>
      <c r="E397" s="757" t="s">
        <v>130</v>
      </c>
      <c r="F397" s="757"/>
      <c r="G397" s="757"/>
      <c r="H397" s="755" t="s">
        <v>106</v>
      </c>
      <c r="I397" s="463"/>
      <c r="J397" s="464">
        <f t="shared" si="102"/>
        <v>0</v>
      </c>
      <c r="K397" s="465">
        <f t="shared" si="109"/>
        <v>0</v>
      </c>
      <c r="L397" s="466">
        <f t="shared" si="100"/>
        <v>0</v>
      </c>
      <c r="M397" s="463">
        <f t="shared" si="108"/>
        <v>944.52</v>
      </c>
      <c r="N397" s="467">
        <f t="shared" si="101"/>
        <v>0</v>
      </c>
      <c r="O397" s="467">
        <f t="shared" si="107"/>
        <v>0</v>
      </c>
      <c r="P397" s="468">
        <f t="shared" si="115"/>
        <v>0</v>
      </c>
      <c r="Q397" s="290"/>
      <c r="R397" s="529"/>
      <c r="S397" s="170">
        <f t="shared" si="103"/>
        <v>0</v>
      </c>
      <c r="T397" s="171">
        <f t="shared" si="104"/>
        <v>0</v>
      </c>
      <c r="U397" s="170">
        <f t="shared" si="105"/>
        <v>0</v>
      </c>
      <c r="V397" s="171">
        <f t="shared" si="106"/>
        <v>0</v>
      </c>
      <c r="X397" s="545" t="str">
        <f t="shared" si="113"/>
        <v/>
      </c>
      <c r="Y397" s="546">
        <f t="shared" si="114"/>
        <v>0</v>
      </c>
      <c r="AA397" s="792"/>
      <c r="AB397" s="792"/>
      <c r="AC397" s="792"/>
      <c r="AD397" s="792"/>
      <c r="AE397" s="792"/>
      <c r="AF397" s="792"/>
    </row>
    <row r="398" spans="1:32" ht="14.25" customHeight="1">
      <c r="A398" s="33"/>
      <c r="B398" s="293"/>
      <c r="C398" s="461"/>
      <c r="D398" s="462" t="s">
        <v>211</v>
      </c>
      <c r="E398" s="757" t="s">
        <v>234</v>
      </c>
      <c r="F398" s="757"/>
      <c r="G398" s="757"/>
      <c r="H398" s="755" t="s">
        <v>106</v>
      </c>
      <c r="I398" s="463"/>
      <c r="J398" s="464">
        <f t="shared" si="102"/>
        <v>0</v>
      </c>
      <c r="K398" s="465">
        <f t="shared" si="109"/>
        <v>0</v>
      </c>
      <c r="L398" s="466">
        <f t="shared" ref="L398:L461" si="116">IF(I398=0,0,IF(J398&gt;100%,"excesso",IF(ISNUMBER(J398),ROUND(J398*K398,4),IF(J398="&lt;excesso",ROUND(100%*K398,4),0))))</f>
        <v>0</v>
      </c>
      <c r="M398" s="463">
        <f t="shared" si="108"/>
        <v>1312.2</v>
      </c>
      <c r="N398" s="467">
        <f t="shared" ref="N398:N461" si="117">IF(J398&gt;100%,O398,IF(ISBLANK(I398),0,IF((R398)="cima",ROUNDUP(J398*O398,2),IF((R398)="baixo",ROUNDDOWN(J398*O398,2),ROUND(J398*O398,2)))))</f>
        <v>0</v>
      </c>
      <c r="O398" s="467">
        <f t="shared" si="107"/>
        <v>0</v>
      </c>
      <c r="P398" s="468">
        <f t="shared" si="115"/>
        <v>0</v>
      </c>
      <c r="Q398" s="290"/>
      <c r="R398" s="529"/>
      <c r="S398" s="170">
        <f t="shared" si="103"/>
        <v>0</v>
      </c>
      <c r="T398" s="171">
        <f t="shared" si="104"/>
        <v>0</v>
      </c>
      <c r="U398" s="170">
        <f t="shared" si="105"/>
        <v>0</v>
      </c>
      <c r="V398" s="171">
        <f t="shared" si="106"/>
        <v>9750.9599999999991</v>
      </c>
      <c r="X398" s="545" t="str">
        <f t="shared" si="113"/>
        <v/>
      </c>
      <c r="Y398" s="546">
        <f t="shared" si="114"/>
        <v>0</v>
      </c>
      <c r="AA398" s="792"/>
      <c r="AB398" s="792"/>
      <c r="AC398" s="792"/>
      <c r="AD398" s="792"/>
      <c r="AE398" s="792"/>
      <c r="AF398" s="792"/>
    </row>
    <row r="399" spans="1:32" ht="14.25" customHeight="1">
      <c r="A399" s="33"/>
      <c r="B399" s="293"/>
      <c r="C399" s="461"/>
      <c r="D399" s="462" t="s">
        <v>212</v>
      </c>
      <c r="E399" s="757" t="s">
        <v>131</v>
      </c>
      <c r="F399" s="757"/>
      <c r="G399" s="757"/>
      <c r="H399" s="755" t="s">
        <v>10</v>
      </c>
      <c r="I399" s="463">
        <v>108</v>
      </c>
      <c r="J399" s="464">
        <f t="shared" ref="J399:J461" si="118">Y399</f>
        <v>0</v>
      </c>
      <c r="K399" s="465">
        <f t="shared" si="109"/>
        <v>3.0000000000000001E-3</v>
      </c>
      <c r="L399" s="466">
        <f t="shared" si="116"/>
        <v>0</v>
      </c>
      <c r="M399" s="463">
        <f t="shared" si="108"/>
        <v>80.02</v>
      </c>
      <c r="N399" s="467">
        <f t="shared" si="117"/>
        <v>0</v>
      </c>
      <c r="O399" s="467">
        <f t="shared" si="107"/>
        <v>8642.16</v>
      </c>
      <c r="P399" s="468">
        <f t="shared" si="115"/>
        <v>8642.16</v>
      </c>
      <c r="Q399" s="290"/>
      <c r="R399" s="529"/>
      <c r="S399" s="170">
        <f t="shared" ref="S399:S462" si="119">IF(ISBLANK(I399),0,S400+N399)</f>
        <v>0</v>
      </c>
      <c r="T399" s="171">
        <f t="shared" ref="T399:T462" si="120">IF(ISBLANK(I399),S400,0)</f>
        <v>0</v>
      </c>
      <c r="U399" s="170">
        <f t="shared" ref="U399:U462" si="121">IF(ISBLANK(I399),0,U400+O399)</f>
        <v>9750.9599999999991</v>
      </c>
      <c r="V399" s="171">
        <f t="shared" ref="V399:V462" si="122">IF(ISBLANK(I399),U400,0)</f>
        <v>0</v>
      </c>
      <c r="X399" s="545">
        <f t="shared" si="113"/>
        <v>0</v>
      </c>
      <c r="Y399" s="546">
        <f t="shared" si="114"/>
        <v>0</v>
      </c>
      <c r="AA399" s="792"/>
      <c r="AB399" s="792"/>
      <c r="AC399" s="792"/>
      <c r="AD399" s="792"/>
      <c r="AE399" s="792"/>
      <c r="AF399" s="792"/>
    </row>
    <row r="400" spans="1:32" ht="14.25" customHeight="1">
      <c r="A400" s="33"/>
      <c r="B400" s="293"/>
      <c r="C400" s="461"/>
      <c r="D400" s="462" t="s">
        <v>213</v>
      </c>
      <c r="E400" s="757" t="s">
        <v>132</v>
      </c>
      <c r="F400" s="757"/>
      <c r="G400" s="757"/>
      <c r="H400" s="755" t="s">
        <v>10</v>
      </c>
      <c r="I400" s="463">
        <v>8</v>
      </c>
      <c r="J400" s="464">
        <f t="shared" si="118"/>
        <v>0</v>
      </c>
      <c r="K400" s="465">
        <f t="shared" si="109"/>
        <v>4.0000000000000002E-4</v>
      </c>
      <c r="L400" s="466">
        <f t="shared" si="116"/>
        <v>0</v>
      </c>
      <c r="M400" s="463">
        <f t="shared" si="108"/>
        <v>138.6</v>
      </c>
      <c r="N400" s="467">
        <f t="shared" si="117"/>
        <v>0</v>
      </c>
      <c r="O400" s="467">
        <f t="shared" si="107"/>
        <v>1108.8</v>
      </c>
      <c r="P400" s="468">
        <f t="shared" si="115"/>
        <v>1108.8</v>
      </c>
      <c r="Q400" s="290"/>
      <c r="R400" s="529"/>
      <c r="S400" s="170">
        <f t="shared" si="119"/>
        <v>0</v>
      </c>
      <c r="T400" s="171">
        <f t="shared" si="120"/>
        <v>0</v>
      </c>
      <c r="U400" s="170">
        <f t="shared" si="121"/>
        <v>1108.8</v>
      </c>
      <c r="V400" s="171">
        <f t="shared" si="122"/>
        <v>0</v>
      </c>
      <c r="X400" s="545">
        <f t="shared" si="113"/>
        <v>0</v>
      </c>
      <c r="Y400" s="546">
        <f t="shared" si="114"/>
        <v>0</v>
      </c>
      <c r="AA400" s="792"/>
      <c r="AB400" s="792"/>
      <c r="AC400" s="792"/>
      <c r="AD400" s="792"/>
      <c r="AE400" s="792"/>
      <c r="AF400" s="792"/>
    </row>
    <row r="401" spans="1:32" ht="14.25" customHeight="1">
      <c r="A401" s="33"/>
      <c r="B401" s="293"/>
      <c r="C401" s="461"/>
      <c r="D401" s="462" t="s">
        <v>214</v>
      </c>
      <c r="E401" s="757" t="s">
        <v>235</v>
      </c>
      <c r="F401" s="757"/>
      <c r="G401" s="757"/>
      <c r="H401" s="755" t="s">
        <v>10</v>
      </c>
      <c r="I401" s="463"/>
      <c r="J401" s="464">
        <f t="shared" si="118"/>
        <v>0</v>
      </c>
      <c r="K401" s="465">
        <f t="shared" si="109"/>
        <v>0</v>
      </c>
      <c r="L401" s="466">
        <f t="shared" si="116"/>
        <v>0</v>
      </c>
      <c r="M401" s="463">
        <f t="shared" si="108"/>
        <v>279.23</v>
      </c>
      <c r="N401" s="467">
        <f t="shared" si="117"/>
        <v>0</v>
      </c>
      <c r="O401" s="467">
        <f t="shared" si="107"/>
        <v>0</v>
      </c>
      <c r="P401" s="468">
        <f t="shared" si="115"/>
        <v>0</v>
      </c>
      <c r="Q401" s="290"/>
      <c r="R401" s="529"/>
      <c r="S401" s="170">
        <f t="shared" si="119"/>
        <v>0</v>
      </c>
      <c r="T401" s="171">
        <f t="shared" si="120"/>
        <v>0</v>
      </c>
      <c r="U401" s="170">
        <f t="shared" si="121"/>
        <v>0</v>
      </c>
      <c r="V401" s="171">
        <f t="shared" si="122"/>
        <v>2308.3200000000002</v>
      </c>
      <c r="X401" s="545" t="str">
        <f t="shared" si="113"/>
        <v/>
      </c>
      <c r="Y401" s="546">
        <f t="shared" si="114"/>
        <v>0</v>
      </c>
      <c r="AA401" s="792"/>
      <c r="AB401" s="792"/>
      <c r="AC401" s="792"/>
      <c r="AD401" s="792"/>
      <c r="AE401" s="792"/>
      <c r="AF401" s="792"/>
    </row>
    <row r="402" spans="1:32" ht="14.25" customHeight="1">
      <c r="A402" s="33"/>
      <c r="B402" s="293"/>
      <c r="C402" s="461"/>
      <c r="D402" s="462" t="s">
        <v>215</v>
      </c>
      <c r="E402" s="757" t="s">
        <v>133</v>
      </c>
      <c r="F402" s="757"/>
      <c r="G402" s="757"/>
      <c r="H402" s="755" t="s">
        <v>10</v>
      </c>
      <c r="I402" s="463">
        <v>18</v>
      </c>
      <c r="J402" s="464">
        <f t="shared" si="118"/>
        <v>0</v>
      </c>
      <c r="K402" s="465">
        <f t="shared" si="109"/>
        <v>8.0000000000000004E-4</v>
      </c>
      <c r="L402" s="466">
        <f t="shared" si="116"/>
        <v>0</v>
      </c>
      <c r="M402" s="463">
        <f t="shared" si="108"/>
        <v>128.24</v>
      </c>
      <c r="N402" s="467">
        <f t="shared" si="117"/>
        <v>0</v>
      </c>
      <c r="O402" s="467">
        <f t="shared" si="107"/>
        <v>2308.3200000000002</v>
      </c>
      <c r="P402" s="468">
        <f t="shared" si="115"/>
        <v>2308.3200000000002</v>
      </c>
      <c r="Q402" s="290"/>
      <c r="R402" s="529"/>
      <c r="S402" s="170">
        <f t="shared" si="119"/>
        <v>0</v>
      </c>
      <c r="T402" s="171">
        <f t="shared" si="120"/>
        <v>0</v>
      </c>
      <c r="U402" s="170">
        <f t="shared" si="121"/>
        <v>2308.3200000000002</v>
      </c>
      <c r="V402" s="171">
        <f t="shared" si="122"/>
        <v>0</v>
      </c>
      <c r="X402" s="545">
        <f t="shared" si="113"/>
        <v>0</v>
      </c>
      <c r="Y402" s="546">
        <f t="shared" si="114"/>
        <v>0</v>
      </c>
      <c r="AA402" s="792"/>
      <c r="AB402" s="792"/>
      <c r="AC402" s="792"/>
      <c r="AD402" s="792"/>
      <c r="AE402" s="792"/>
      <c r="AF402" s="792"/>
    </row>
    <row r="403" spans="1:32" ht="14.25" customHeight="1">
      <c r="A403" s="33"/>
      <c r="B403" s="293"/>
      <c r="C403" s="461"/>
      <c r="D403" s="462" t="s">
        <v>216</v>
      </c>
      <c r="E403" s="757" t="s">
        <v>134</v>
      </c>
      <c r="F403" s="757"/>
      <c r="G403" s="757"/>
      <c r="H403" s="755" t="s">
        <v>10</v>
      </c>
      <c r="I403" s="463"/>
      <c r="J403" s="464">
        <f t="shared" si="118"/>
        <v>0</v>
      </c>
      <c r="K403" s="465">
        <f t="shared" si="109"/>
        <v>0</v>
      </c>
      <c r="L403" s="466">
        <f t="shared" si="116"/>
        <v>0</v>
      </c>
      <c r="M403" s="463">
        <f t="shared" si="108"/>
        <v>270.98</v>
      </c>
      <c r="N403" s="467">
        <f t="shared" si="117"/>
        <v>0</v>
      </c>
      <c r="O403" s="467">
        <f t="shared" ref="O403:O466" si="123">I403*M403</f>
        <v>0</v>
      </c>
      <c r="P403" s="468">
        <f t="shared" si="115"/>
        <v>0</v>
      </c>
      <c r="Q403" s="290"/>
      <c r="R403" s="529"/>
      <c r="S403" s="170">
        <f t="shared" si="119"/>
        <v>0</v>
      </c>
      <c r="T403" s="171">
        <f t="shared" si="120"/>
        <v>0</v>
      </c>
      <c r="U403" s="170">
        <f t="shared" si="121"/>
        <v>0</v>
      </c>
      <c r="V403" s="171">
        <f t="shared" si="122"/>
        <v>9603.4700000000012</v>
      </c>
      <c r="X403" s="545" t="str">
        <f t="shared" si="113"/>
        <v/>
      </c>
      <c r="Y403" s="546">
        <f t="shared" si="114"/>
        <v>0</v>
      </c>
      <c r="AA403" s="792"/>
      <c r="AB403" s="792"/>
      <c r="AC403" s="792"/>
      <c r="AD403" s="792"/>
      <c r="AE403" s="792"/>
      <c r="AF403" s="792"/>
    </row>
    <row r="404" spans="1:32" ht="14.25" customHeight="1">
      <c r="A404" s="33"/>
      <c r="B404" s="293"/>
      <c r="C404" s="461"/>
      <c r="D404" s="462" t="s">
        <v>217</v>
      </c>
      <c r="E404" s="757" t="s">
        <v>135</v>
      </c>
      <c r="F404" s="757"/>
      <c r="G404" s="757"/>
      <c r="H404" s="755" t="s">
        <v>106</v>
      </c>
      <c r="I404" s="463">
        <v>4</v>
      </c>
      <c r="J404" s="464">
        <f t="shared" si="118"/>
        <v>0</v>
      </c>
      <c r="K404" s="465">
        <f t="shared" si="109"/>
        <v>1.6000000000000001E-3</v>
      </c>
      <c r="L404" s="466">
        <f t="shared" si="116"/>
        <v>0</v>
      </c>
      <c r="M404" s="463">
        <f t="shared" ref="M404:M467" si="124">M335</f>
        <v>1164.23</v>
      </c>
      <c r="N404" s="467">
        <f t="shared" si="117"/>
        <v>0</v>
      </c>
      <c r="O404" s="467">
        <f t="shared" si="123"/>
        <v>4656.92</v>
      </c>
      <c r="P404" s="468">
        <f t="shared" si="115"/>
        <v>4656.92</v>
      </c>
      <c r="Q404" s="290"/>
      <c r="R404" s="529"/>
      <c r="S404" s="170">
        <f t="shared" si="119"/>
        <v>0</v>
      </c>
      <c r="T404" s="171">
        <f t="shared" si="120"/>
        <v>0</v>
      </c>
      <c r="U404" s="170">
        <f t="shared" si="121"/>
        <v>9603.4700000000012</v>
      </c>
      <c r="V404" s="171">
        <f t="shared" si="122"/>
        <v>0</v>
      </c>
      <c r="X404" s="545">
        <f t="shared" si="113"/>
        <v>0</v>
      </c>
      <c r="Y404" s="546">
        <f t="shared" si="114"/>
        <v>0</v>
      </c>
      <c r="AA404" s="792"/>
      <c r="AB404" s="792"/>
      <c r="AC404" s="792"/>
      <c r="AD404" s="792"/>
      <c r="AE404" s="792"/>
      <c r="AF404" s="792"/>
    </row>
    <row r="405" spans="1:32" ht="14.25" customHeight="1">
      <c r="A405" s="33"/>
      <c r="B405" s="293"/>
      <c r="C405" s="461"/>
      <c r="D405" s="462" t="s">
        <v>218</v>
      </c>
      <c r="E405" s="757" t="s">
        <v>159</v>
      </c>
      <c r="F405" s="757"/>
      <c r="G405" s="757"/>
      <c r="H405" s="755" t="s">
        <v>106</v>
      </c>
      <c r="I405" s="463">
        <v>2</v>
      </c>
      <c r="J405" s="464">
        <f t="shared" si="118"/>
        <v>0</v>
      </c>
      <c r="K405" s="465">
        <f t="shared" si="109"/>
        <v>1.6000000000000001E-3</v>
      </c>
      <c r="L405" s="466">
        <f t="shared" si="116"/>
        <v>0</v>
      </c>
      <c r="M405" s="463">
        <f t="shared" si="124"/>
        <v>2248.0300000000002</v>
      </c>
      <c r="N405" s="467">
        <f t="shared" si="117"/>
        <v>0</v>
      </c>
      <c r="O405" s="467">
        <f t="shared" si="123"/>
        <v>4496.0600000000004</v>
      </c>
      <c r="P405" s="468">
        <f t="shared" si="115"/>
        <v>4496.0600000000004</v>
      </c>
      <c r="Q405" s="290"/>
      <c r="R405" s="529"/>
      <c r="S405" s="170">
        <f t="shared" si="119"/>
        <v>0</v>
      </c>
      <c r="T405" s="171">
        <f t="shared" si="120"/>
        <v>0</v>
      </c>
      <c r="U405" s="170">
        <f t="shared" si="121"/>
        <v>4946.55</v>
      </c>
      <c r="V405" s="171">
        <f t="shared" si="122"/>
        <v>0</v>
      </c>
      <c r="X405" s="545">
        <f t="shared" si="113"/>
        <v>0</v>
      </c>
      <c r="Y405" s="546">
        <f t="shared" si="114"/>
        <v>0</v>
      </c>
      <c r="AA405" s="792"/>
      <c r="AB405" s="792"/>
      <c r="AC405" s="792"/>
      <c r="AD405" s="792"/>
      <c r="AE405" s="792"/>
      <c r="AF405" s="792"/>
    </row>
    <row r="406" spans="1:32" ht="14.25" customHeight="1">
      <c r="A406" s="33"/>
      <c r="B406" s="293"/>
      <c r="C406" s="461"/>
      <c r="D406" s="462" t="s">
        <v>219</v>
      </c>
      <c r="E406" s="757" t="s">
        <v>136</v>
      </c>
      <c r="F406" s="757"/>
      <c r="G406" s="757"/>
      <c r="H406" s="755" t="s">
        <v>106</v>
      </c>
      <c r="I406" s="463">
        <v>1</v>
      </c>
      <c r="J406" s="464">
        <f t="shared" si="118"/>
        <v>0</v>
      </c>
      <c r="K406" s="465">
        <f t="shared" si="109"/>
        <v>2.0000000000000001E-4</v>
      </c>
      <c r="L406" s="466">
        <f t="shared" si="116"/>
        <v>0</v>
      </c>
      <c r="M406" s="463">
        <f t="shared" si="124"/>
        <v>450.49</v>
      </c>
      <c r="N406" s="467">
        <f t="shared" si="117"/>
        <v>0</v>
      </c>
      <c r="O406" s="467">
        <f t="shared" si="123"/>
        <v>450.49</v>
      </c>
      <c r="P406" s="468">
        <f t="shared" si="115"/>
        <v>450.49</v>
      </c>
      <c r="Q406" s="290"/>
      <c r="R406" s="529"/>
      <c r="S406" s="170">
        <f t="shared" si="119"/>
        <v>0</v>
      </c>
      <c r="T406" s="171">
        <f t="shared" si="120"/>
        <v>0</v>
      </c>
      <c r="U406" s="170">
        <f t="shared" si="121"/>
        <v>450.49</v>
      </c>
      <c r="V406" s="171">
        <f t="shared" si="122"/>
        <v>0</v>
      </c>
      <c r="X406" s="545">
        <f t="shared" si="113"/>
        <v>0</v>
      </c>
      <c r="Y406" s="546">
        <f t="shared" si="114"/>
        <v>0</v>
      </c>
      <c r="AA406" s="792"/>
      <c r="AB406" s="792"/>
      <c r="AC406" s="792"/>
      <c r="AD406" s="792"/>
      <c r="AE406" s="792"/>
      <c r="AF406" s="792"/>
    </row>
    <row r="407" spans="1:32" ht="14.25" customHeight="1">
      <c r="A407" s="33"/>
      <c r="B407" s="293"/>
      <c r="C407" s="461"/>
      <c r="D407" s="462" t="s">
        <v>220</v>
      </c>
      <c r="E407" s="757" t="s">
        <v>137</v>
      </c>
      <c r="F407" s="757"/>
      <c r="G407" s="757"/>
      <c r="H407" s="755" t="s">
        <v>106</v>
      </c>
      <c r="I407" s="463"/>
      <c r="J407" s="464">
        <f t="shared" si="118"/>
        <v>0</v>
      </c>
      <c r="K407" s="465">
        <f t="shared" ref="K407:K470" si="125">IF(ISBLANK(total),0,IF((A407)="cima",ROUNDUP(O407/total,4),IF((A407)="baixo",ROUNDDOWN(O407/total,4),ROUND(O407/total,4))))</f>
        <v>0</v>
      </c>
      <c r="L407" s="466">
        <f t="shared" si="116"/>
        <v>0</v>
      </c>
      <c r="M407" s="463">
        <f t="shared" si="124"/>
        <v>689.47</v>
      </c>
      <c r="N407" s="467">
        <f t="shared" si="117"/>
        <v>0</v>
      </c>
      <c r="O407" s="467">
        <f t="shared" si="123"/>
        <v>0</v>
      </c>
      <c r="P407" s="468">
        <f t="shared" si="115"/>
        <v>0</v>
      </c>
      <c r="Q407" s="290"/>
      <c r="R407" s="529"/>
      <c r="S407" s="170">
        <f t="shared" si="119"/>
        <v>0</v>
      </c>
      <c r="T407" s="171">
        <f t="shared" si="120"/>
        <v>0</v>
      </c>
      <c r="U407" s="170">
        <f t="shared" si="121"/>
        <v>0</v>
      </c>
      <c r="V407" s="171">
        <f t="shared" si="122"/>
        <v>0</v>
      </c>
      <c r="X407" s="545" t="str">
        <f t="shared" si="113"/>
        <v/>
      </c>
      <c r="Y407" s="546">
        <f t="shared" si="114"/>
        <v>0</v>
      </c>
      <c r="AA407" s="792"/>
      <c r="AB407" s="792"/>
      <c r="AC407" s="792"/>
      <c r="AD407" s="792"/>
      <c r="AE407" s="792"/>
      <c r="AF407" s="792"/>
    </row>
    <row r="408" spans="1:32" ht="14.25" customHeight="1">
      <c r="A408" s="33"/>
      <c r="B408" s="293"/>
      <c r="C408" s="461"/>
      <c r="D408" s="462" t="s">
        <v>221</v>
      </c>
      <c r="E408" s="757" t="s">
        <v>138</v>
      </c>
      <c r="F408" s="757"/>
      <c r="G408" s="757"/>
      <c r="H408" s="755" t="s">
        <v>106</v>
      </c>
      <c r="I408" s="463"/>
      <c r="J408" s="464">
        <f t="shared" si="118"/>
        <v>0</v>
      </c>
      <c r="K408" s="465">
        <f t="shared" si="125"/>
        <v>0</v>
      </c>
      <c r="L408" s="466">
        <f t="shared" si="116"/>
        <v>0</v>
      </c>
      <c r="M408" s="463">
        <f t="shared" si="124"/>
        <v>1459.04</v>
      </c>
      <c r="N408" s="467">
        <f t="shared" si="117"/>
        <v>0</v>
      </c>
      <c r="O408" s="467">
        <f t="shared" si="123"/>
        <v>0</v>
      </c>
      <c r="P408" s="468">
        <f t="shared" si="115"/>
        <v>0</v>
      </c>
      <c r="Q408" s="290"/>
      <c r="R408" s="529"/>
      <c r="S408" s="170">
        <f t="shared" si="119"/>
        <v>0</v>
      </c>
      <c r="T408" s="171">
        <f t="shared" si="120"/>
        <v>0</v>
      </c>
      <c r="U408" s="170">
        <f t="shared" si="121"/>
        <v>0</v>
      </c>
      <c r="V408" s="171">
        <f t="shared" si="122"/>
        <v>1554.88</v>
      </c>
      <c r="X408" s="545" t="str">
        <f t="shared" si="113"/>
        <v/>
      </c>
      <c r="Y408" s="546">
        <f t="shared" si="114"/>
        <v>0</v>
      </c>
      <c r="AA408" s="792"/>
      <c r="AB408" s="792"/>
      <c r="AC408" s="792"/>
      <c r="AD408" s="792"/>
      <c r="AE408" s="792"/>
      <c r="AF408" s="792"/>
    </row>
    <row r="409" spans="1:32" ht="14.25" customHeight="1">
      <c r="A409" s="33"/>
      <c r="B409" s="293"/>
      <c r="C409" s="461"/>
      <c r="D409" s="462" t="s">
        <v>222</v>
      </c>
      <c r="E409" s="757" t="s">
        <v>139</v>
      </c>
      <c r="F409" s="757"/>
      <c r="G409" s="757"/>
      <c r="H409" s="755" t="s">
        <v>106</v>
      </c>
      <c r="I409" s="463">
        <v>1</v>
      </c>
      <c r="J409" s="464">
        <f t="shared" si="118"/>
        <v>0</v>
      </c>
      <c r="K409" s="465">
        <f t="shared" si="125"/>
        <v>5.0000000000000001E-4</v>
      </c>
      <c r="L409" s="466">
        <f t="shared" si="116"/>
        <v>0</v>
      </c>
      <c r="M409" s="463">
        <f t="shared" si="124"/>
        <v>1554.88</v>
      </c>
      <c r="N409" s="467">
        <f t="shared" si="117"/>
        <v>0</v>
      </c>
      <c r="O409" s="467">
        <f t="shared" si="123"/>
        <v>1554.88</v>
      </c>
      <c r="P409" s="468">
        <f t="shared" si="115"/>
        <v>1554.88</v>
      </c>
      <c r="Q409" s="290"/>
      <c r="R409" s="529"/>
      <c r="S409" s="170">
        <f t="shared" si="119"/>
        <v>0</v>
      </c>
      <c r="T409" s="171">
        <f t="shared" si="120"/>
        <v>0</v>
      </c>
      <c r="U409" s="170">
        <f t="shared" si="121"/>
        <v>1554.88</v>
      </c>
      <c r="V409" s="171">
        <f t="shared" si="122"/>
        <v>0</v>
      </c>
      <c r="X409" s="545">
        <f t="shared" si="113"/>
        <v>0</v>
      </c>
      <c r="Y409" s="546">
        <f t="shared" si="114"/>
        <v>0</v>
      </c>
      <c r="AA409" s="792"/>
      <c r="AB409" s="792"/>
      <c r="AC409" s="792"/>
      <c r="AD409" s="792"/>
      <c r="AE409" s="792"/>
      <c r="AF409" s="792"/>
    </row>
    <row r="410" spans="1:32" ht="14.25" customHeight="1">
      <c r="A410" s="33"/>
      <c r="B410" s="293"/>
      <c r="C410" s="461"/>
      <c r="D410" s="462" t="s">
        <v>223</v>
      </c>
      <c r="E410" s="757" t="s">
        <v>236</v>
      </c>
      <c r="F410" s="757"/>
      <c r="G410" s="757"/>
      <c r="H410" s="755" t="s">
        <v>106</v>
      </c>
      <c r="I410" s="463"/>
      <c r="J410" s="464">
        <f t="shared" si="118"/>
        <v>0</v>
      </c>
      <c r="K410" s="465">
        <f t="shared" si="125"/>
        <v>0</v>
      </c>
      <c r="L410" s="466">
        <f t="shared" si="116"/>
        <v>0</v>
      </c>
      <c r="M410" s="463">
        <f t="shared" si="124"/>
        <v>1695.92</v>
      </c>
      <c r="N410" s="467">
        <f t="shared" si="117"/>
        <v>0</v>
      </c>
      <c r="O410" s="467">
        <f t="shared" si="123"/>
        <v>0</v>
      </c>
      <c r="P410" s="468">
        <f t="shared" si="115"/>
        <v>0</v>
      </c>
      <c r="Q410" s="290"/>
      <c r="R410" s="529"/>
      <c r="S410" s="170">
        <f t="shared" si="119"/>
        <v>0</v>
      </c>
      <c r="T410" s="171">
        <f t="shared" si="120"/>
        <v>0</v>
      </c>
      <c r="U410" s="170">
        <f t="shared" si="121"/>
        <v>0</v>
      </c>
      <c r="V410" s="171">
        <f t="shared" si="122"/>
        <v>0</v>
      </c>
      <c r="X410" s="545" t="str">
        <f t="shared" si="113"/>
        <v/>
      </c>
      <c r="Y410" s="546">
        <f t="shared" si="114"/>
        <v>0</v>
      </c>
      <c r="AA410" s="792"/>
      <c r="AB410" s="792"/>
      <c r="AC410" s="792"/>
      <c r="AD410" s="792"/>
      <c r="AE410" s="792"/>
      <c r="AF410" s="792"/>
    </row>
    <row r="411" spans="1:32" ht="14.25" customHeight="1">
      <c r="A411" s="33"/>
      <c r="B411" s="293"/>
      <c r="C411" s="461"/>
      <c r="D411" s="462" t="s">
        <v>224</v>
      </c>
      <c r="E411" s="757" t="s">
        <v>160</v>
      </c>
      <c r="F411" s="757"/>
      <c r="G411" s="757"/>
      <c r="H411" s="755" t="s">
        <v>106</v>
      </c>
      <c r="I411" s="463"/>
      <c r="J411" s="464">
        <f t="shared" si="118"/>
        <v>0</v>
      </c>
      <c r="K411" s="465">
        <f t="shared" si="125"/>
        <v>0</v>
      </c>
      <c r="L411" s="466">
        <f t="shared" si="116"/>
        <v>0</v>
      </c>
      <c r="M411" s="463">
        <f t="shared" si="124"/>
        <v>1005.58</v>
      </c>
      <c r="N411" s="467">
        <f t="shared" si="117"/>
        <v>0</v>
      </c>
      <c r="O411" s="467">
        <f t="shared" si="123"/>
        <v>0</v>
      </c>
      <c r="P411" s="468">
        <f t="shared" si="115"/>
        <v>0</v>
      </c>
      <c r="Q411" s="290"/>
      <c r="R411" s="529"/>
      <c r="S411" s="170">
        <f t="shared" si="119"/>
        <v>0</v>
      </c>
      <c r="T411" s="171">
        <f t="shared" si="120"/>
        <v>0</v>
      </c>
      <c r="U411" s="170">
        <f t="shared" si="121"/>
        <v>0</v>
      </c>
      <c r="V411" s="171">
        <f t="shared" si="122"/>
        <v>0</v>
      </c>
      <c r="X411" s="545" t="str">
        <f t="shared" si="113"/>
        <v/>
      </c>
      <c r="Y411" s="546">
        <f t="shared" si="114"/>
        <v>0</v>
      </c>
      <c r="AA411" s="792"/>
      <c r="AB411" s="792"/>
      <c r="AC411" s="792"/>
      <c r="AD411" s="792"/>
      <c r="AE411" s="792"/>
      <c r="AF411" s="792"/>
    </row>
    <row r="412" spans="1:32" ht="14.25" customHeight="1">
      <c r="A412" s="33"/>
      <c r="B412" s="293"/>
      <c r="C412" s="461"/>
      <c r="D412" s="462" t="s">
        <v>225</v>
      </c>
      <c r="E412" s="757" t="s">
        <v>140</v>
      </c>
      <c r="F412" s="757"/>
      <c r="G412" s="757"/>
      <c r="H412" s="755" t="s">
        <v>106</v>
      </c>
      <c r="I412" s="463"/>
      <c r="J412" s="464">
        <f t="shared" si="118"/>
        <v>0</v>
      </c>
      <c r="K412" s="465">
        <f t="shared" si="125"/>
        <v>0</v>
      </c>
      <c r="L412" s="466">
        <f t="shared" si="116"/>
        <v>0</v>
      </c>
      <c r="M412" s="463">
        <f t="shared" si="124"/>
        <v>1222.19</v>
      </c>
      <c r="N412" s="467">
        <f t="shared" si="117"/>
        <v>0</v>
      </c>
      <c r="O412" s="467">
        <f t="shared" si="123"/>
        <v>0</v>
      </c>
      <c r="P412" s="468">
        <f t="shared" si="115"/>
        <v>0</v>
      </c>
      <c r="Q412" s="290"/>
      <c r="R412" s="529"/>
      <c r="S412" s="170">
        <f t="shared" si="119"/>
        <v>0</v>
      </c>
      <c r="T412" s="171">
        <f t="shared" si="120"/>
        <v>0</v>
      </c>
      <c r="U412" s="170">
        <f t="shared" si="121"/>
        <v>0</v>
      </c>
      <c r="V412" s="171">
        <f t="shared" si="122"/>
        <v>0</v>
      </c>
      <c r="X412" s="545" t="str">
        <f t="shared" si="113"/>
        <v/>
      </c>
      <c r="Y412" s="546">
        <f t="shared" si="114"/>
        <v>0</v>
      </c>
      <c r="AA412" s="792"/>
      <c r="AB412" s="792"/>
      <c r="AC412" s="792"/>
      <c r="AD412" s="792"/>
      <c r="AE412" s="792"/>
      <c r="AF412" s="792"/>
    </row>
    <row r="413" spans="1:32" ht="14.25" customHeight="1">
      <c r="A413" s="33"/>
      <c r="B413" s="293"/>
      <c r="C413" s="461"/>
      <c r="D413" s="462" t="s">
        <v>238</v>
      </c>
      <c r="E413" s="757" t="s">
        <v>237</v>
      </c>
      <c r="F413" s="757"/>
      <c r="G413" s="757"/>
      <c r="H413" s="755" t="s">
        <v>106</v>
      </c>
      <c r="I413" s="463"/>
      <c r="J413" s="464">
        <f t="shared" si="118"/>
        <v>0</v>
      </c>
      <c r="K413" s="465">
        <f t="shared" si="125"/>
        <v>0</v>
      </c>
      <c r="L413" s="466">
        <f t="shared" si="116"/>
        <v>0</v>
      </c>
      <c r="M413" s="463">
        <f t="shared" si="124"/>
        <v>1916.97</v>
      </c>
      <c r="N413" s="467">
        <f t="shared" si="117"/>
        <v>0</v>
      </c>
      <c r="O413" s="467">
        <f t="shared" si="123"/>
        <v>0</v>
      </c>
      <c r="P413" s="468">
        <f t="shared" si="115"/>
        <v>0</v>
      </c>
      <c r="Q413" s="290"/>
      <c r="R413" s="529"/>
      <c r="S413" s="170">
        <f t="shared" si="119"/>
        <v>0</v>
      </c>
      <c r="T413" s="171">
        <f t="shared" si="120"/>
        <v>0</v>
      </c>
      <c r="U413" s="170">
        <f t="shared" si="121"/>
        <v>0</v>
      </c>
      <c r="V413" s="171">
        <f t="shared" si="122"/>
        <v>2022.5584000000001</v>
      </c>
      <c r="X413" s="545" t="str">
        <f t="shared" si="113"/>
        <v/>
      </c>
      <c r="Y413" s="546">
        <f t="shared" si="114"/>
        <v>0</v>
      </c>
      <c r="AA413" s="792"/>
      <c r="AB413" s="792"/>
      <c r="AC413" s="792"/>
      <c r="AD413" s="792"/>
      <c r="AE413" s="792"/>
      <c r="AF413" s="792"/>
    </row>
    <row r="414" spans="1:32" ht="14.25" customHeight="1">
      <c r="A414" s="33"/>
      <c r="B414" s="293"/>
      <c r="C414" s="461"/>
      <c r="D414" s="462" t="s">
        <v>239</v>
      </c>
      <c r="E414" s="757" t="s">
        <v>161</v>
      </c>
      <c r="F414" s="757"/>
      <c r="G414" s="757"/>
      <c r="H414" s="755" t="s">
        <v>107</v>
      </c>
      <c r="I414" s="463">
        <v>21.92</v>
      </c>
      <c r="J414" s="464">
        <f t="shared" si="118"/>
        <v>0</v>
      </c>
      <c r="K414" s="465">
        <f t="shared" si="125"/>
        <v>6.9999999999999999E-4</v>
      </c>
      <c r="L414" s="466">
        <f t="shared" si="116"/>
        <v>0</v>
      </c>
      <c r="M414" s="463">
        <f t="shared" si="124"/>
        <v>92.27</v>
      </c>
      <c r="N414" s="467">
        <f t="shared" si="117"/>
        <v>0</v>
      </c>
      <c r="O414" s="467">
        <f t="shared" si="123"/>
        <v>2022.5584000000001</v>
      </c>
      <c r="P414" s="468">
        <f t="shared" si="115"/>
        <v>2022.5584000000001</v>
      </c>
      <c r="Q414" s="290"/>
      <c r="R414" s="529"/>
      <c r="S414" s="170">
        <f t="shared" si="119"/>
        <v>0</v>
      </c>
      <c r="T414" s="171">
        <f t="shared" si="120"/>
        <v>0</v>
      </c>
      <c r="U414" s="170">
        <f t="shared" si="121"/>
        <v>2022.5584000000001</v>
      </c>
      <c r="V414" s="171">
        <f t="shared" si="122"/>
        <v>0</v>
      </c>
      <c r="X414" s="545">
        <f t="shared" si="113"/>
        <v>0</v>
      </c>
      <c r="Y414" s="546">
        <f t="shared" si="114"/>
        <v>0</v>
      </c>
      <c r="AA414" s="792"/>
      <c r="AB414" s="792"/>
      <c r="AC414" s="792"/>
      <c r="AD414" s="792"/>
      <c r="AE414" s="792"/>
      <c r="AF414" s="792"/>
    </row>
    <row r="415" spans="1:32" ht="14.25" customHeight="1">
      <c r="A415" s="33"/>
      <c r="B415" s="293"/>
      <c r="C415" s="461">
        <v>9</v>
      </c>
      <c r="D415" s="462">
        <v>9</v>
      </c>
      <c r="E415" s="756" t="s">
        <v>162</v>
      </c>
      <c r="F415" s="757"/>
      <c r="G415" s="757"/>
      <c r="H415" s="755" t="s">
        <v>144</v>
      </c>
      <c r="I415" s="463"/>
      <c r="J415" s="464"/>
      <c r="K415" s="465">
        <f t="shared" si="125"/>
        <v>0</v>
      </c>
      <c r="L415" s="466">
        <f t="shared" si="116"/>
        <v>0</v>
      </c>
      <c r="M415" s="463">
        <f t="shared" si="124"/>
        <v>0</v>
      </c>
      <c r="N415" s="467">
        <f t="shared" si="117"/>
        <v>0</v>
      </c>
      <c r="O415" s="467">
        <f t="shared" si="123"/>
        <v>0</v>
      </c>
      <c r="P415" s="468">
        <f t="shared" si="115"/>
        <v>0</v>
      </c>
      <c r="Q415" s="290"/>
      <c r="R415" s="529"/>
      <c r="S415" s="170">
        <f t="shared" si="119"/>
        <v>0</v>
      </c>
      <c r="T415" s="171">
        <f t="shared" si="120"/>
        <v>0</v>
      </c>
      <c r="U415" s="170">
        <f t="shared" si="121"/>
        <v>0</v>
      </c>
      <c r="V415" s="171">
        <f t="shared" si="122"/>
        <v>5441.4599999999991</v>
      </c>
      <c r="X415" s="545" t="str">
        <f t="shared" si="113"/>
        <v/>
      </c>
      <c r="Y415" s="546">
        <f t="shared" si="114"/>
        <v>0</v>
      </c>
      <c r="AA415" s="792"/>
      <c r="AB415" s="792"/>
      <c r="AC415" s="792"/>
      <c r="AD415" s="792"/>
      <c r="AE415" s="792"/>
      <c r="AF415" s="792"/>
    </row>
    <row r="416" spans="1:32" ht="14.25" customHeight="1">
      <c r="A416" s="33"/>
      <c r="B416" s="293"/>
      <c r="C416" s="461"/>
      <c r="D416" s="462" t="s">
        <v>226</v>
      </c>
      <c r="E416" s="757" t="s">
        <v>141</v>
      </c>
      <c r="F416" s="757"/>
      <c r="G416" s="757"/>
      <c r="H416" s="755" t="s">
        <v>106</v>
      </c>
      <c r="I416" s="463">
        <v>0</v>
      </c>
      <c r="J416" s="464">
        <f t="shared" si="118"/>
        <v>0</v>
      </c>
      <c r="K416" s="465">
        <f t="shared" si="125"/>
        <v>0</v>
      </c>
      <c r="L416" s="466">
        <f t="shared" si="116"/>
        <v>0</v>
      </c>
      <c r="M416" s="463">
        <f t="shared" si="124"/>
        <v>115.96</v>
      </c>
      <c r="N416" s="467">
        <f t="shared" si="117"/>
        <v>0</v>
      </c>
      <c r="O416" s="467">
        <f t="shared" si="123"/>
        <v>0</v>
      </c>
      <c r="P416" s="468">
        <f t="shared" si="115"/>
        <v>0</v>
      </c>
      <c r="Q416" s="290"/>
      <c r="R416" s="529"/>
      <c r="S416" s="170">
        <f t="shared" si="119"/>
        <v>0</v>
      </c>
      <c r="T416" s="171">
        <f t="shared" si="120"/>
        <v>0</v>
      </c>
      <c r="U416" s="170">
        <f t="shared" si="121"/>
        <v>5441.4599999999991</v>
      </c>
      <c r="V416" s="171">
        <f t="shared" si="122"/>
        <v>0</v>
      </c>
      <c r="X416" s="545">
        <f t="shared" si="113"/>
        <v>0</v>
      </c>
      <c r="Y416" s="546">
        <f t="shared" si="114"/>
        <v>0</v>
      </c>
      <c r="AA416" s="792"/>
      <c r="AB416" s="792"/>
      <c r="AC416" s="792"/>
      <c r="AD416" s="792"/>
      <c r="AE416" s="792"/>
      <c r="AF416" s="792"/>
    </row>
    <row r="417" spans="1:32" ht="14.25" customHeight="1">
      <c r="A417" s="33"/>
      <c r="B417" s="293"/>
      <c r="C417" s="461"/>
      <c r="D417" s="462" t="s">
        <v>227</v>
      </c>
      <c r="E417" s="757" t="s">
        <v>142</v>
      </c>
      <c r="F417" s="757"/>
      <c r="G417" s="757"/>
      <c r="H417" s="755" t="s">
        <v>106</v>
      </c>
      <c r="I417" s="463">
        <v>1</v>
      </c>
      <c r="J417" s="464">
        <f t="shared" si="118"/>
        <v>0</v>
      </c>
      <c r="K417" s="465">
        <f t="shared" si="125"/>
        <v>0</v>
      </c>
      <c r="L417" s="466">
        <f t="shared" si="116"/>
        <v>0</v>
      </c>
      <c r="M417" s="463">
        <f t="shared" si="124"/>
        <v>115.96</v>
      </c>
      <c r="N417" s="467">
        <f t="shared" si="117"/>
        <v>0</v>
      </c>
      <c r="O417" s="467">
        <f t="shared" si="123"/>
        <v>115.96</v>
      </c>
      <c r="P417" s="468">
        <f t="shared" si="115"/>
        <v>115.96</v>
      </c>
      <c r="Q417" s="290"/>
      <c r="R417" s="529"/>
      <c r="S417" s="170">
        <f t="shared" si="119"/>
        <v>0</v>
      </c>
      <c r="T417" s="171">
        <f t="shared" si="120"/>
        <v>0</v>
      </c>
      <c r="U417" s="170">
        <f t="shared" si="121"/>
        <v>5441.4599999999991</v>
      </c>
      <c r="V417" s="171">
        <f t="shared" si="122"/>
        <v>0</v>
      </c>
      <c r="X417" s="545">
        <f t="shared" si="113"/>
        <v>0</v>
      </c>
      <c r="Y417" s="546">
        <f t="shared" si="114"/>
        <v>0</v>
      </c>
      <c r="AA417" s="792"/>
      <c r="AB417" s="792"/>
      <c r="AC417" s="792"/>
      <c r="AD417" s="792"/>
      <c r="AE417" s="792"/>
      <c r="AF417" s="792"/>
    </row>
    <row r="418" spans="1:32" ht="14.25" customHeight="1">
      <c r="A418" s="33"/>
      <c r="B418" s="293"/>
      <c r="C418" s="461"/>
      <c r="D418" s="462" t="s">
        <v>228</v>
      </c>
      <c r="E418" s="757" t="s">
        <v>143</v>
      </c>
      <c r="F418" s="757"/>
      <c r="G418" s="757"/>
      <c r="H418" s="755" t="s">
        <v>106</v>
      </c>
      <c r="I418" s="463">
        <v>1</v>
      </c>
      <c r="J418" s="464">
        <f t="shared" si="118"/>
        <v>0</v>
      </c>
      <c r="K418" s="465">
        <f t="shared" si="125"/>
        <v>0</v>
      </c>
      <c r="L418" s="466">
        <f t="shared" si="116"/>
        <v>0</v>
      </c>
      <c r="M418" s="463">
        <f t="shared" si="124"/>
        <v>118.24</v>
      </c>
      <c r="N418" s="467">
        <f t="shared" si="117"/>
        <v>0</v>
      </c>
      <c r="O418" s="467">
        <f t="shared" si="123"/>
        <v>118.24</v>
      </c>
      <c r="P418" s="468">
        <f t="shared" si="115"/>
        <v>118.24</v>
      </c>
      <c r="Q418" s="290"/>
      <c r="R418" s="529"/>
      <c r="S418" s="170">
        <f t="shared" si="119"/>
        <v>0</v>
      </c>
      <c r="T418" s="171">
        <f t="shared" si="120"/>
        <v>0</v>
      </c>
      <c r="U418" s="170">
        <f t="shared" si="121"/>
        <v>5325.4999999999991</v>
      </c>
      <c r="V418" s="171">
        <f t="shared" si="122"/>
        <v>0</v>
      </c>
      <c r="X418" s="545">
        <f t="shared" si="113"/>
        <v>0</v>
      </c>
      <c r="Y418" s="546">
        <f t="shared" si="114"/>
        <v>0</v>
      </c>
      <c r="AA418" s="792"/>
      <c r="AB418" s="792"/>
      <c r="AC418" s="792"/>
      <c r="AD418" s="792"/>
      <c r="AE418" s="792"/>
      <c r="AF418" s="792"/>
    </row>
    <row r="419" spans="1:32" ht="14.25" customHeight="1">
      <c r="A419" s="33"/>
      <c r="B419" s="293"/>
      <c r="C419" s="461"/>
      <c r="D419" s="462" t="s">
        <v>229</v>
      </c>
      <c r="E419" s="757" t="s">
        <v>110</v>
      </c>
      <c r="F419" s="757"/>
      <c r="G419" s="757"/>
      <c r="H419" s="755" t="s">
        <v>106</v>
      </c>
      <c r="I419" s="463">
        <v>1</v>
      </c>
      <c r="J419" s="464">
        <f t="shared" si="118"/>
        <v>0</v>
      </c>
      <c r="K419" s="465">
        <f t="shared" si="125"/>
        <v>0</v>
      </c>
      <c r="L419" s="466">
        <f t="shared" si="116"/>
        <v>0</v>
      </c>
      <c r="M419" s="463">
        <f t="shared" si="124"/>
        <v>140.43</v>
      </c>
      <c r="N419" s="467">
        <f t="shared" si="117"/>
        <v>0</v>
      </c>
      <c r="O419" s="467">
        <f t="shared" si="123"/>
        <v>140.43</v>
      </c>
      <c r="P419" s="468">
        <f t="shared" si="115"/>
        <v>140.43</v>
      </c>
      <c r="Q419" s="290"/>
      <c r="R419" s="529"/>
      <c r="S419" s="170">
        <f t="shared" si="119"/>
        <v>0</v>
      </c>
      <c r="T419" s="171">
        <f t="shared" si="120"/>
        <v>0</v>
      </c>
      <c r="U419" s="170">
        <f t="shared" si="121"/>
        <v>5207.2599999999993</v>
      </c>
      <c r="V419" s="171">
        <f t="shared" si="122"/>
        <v>0</v>
      </c>
      <c r="X419" s="545">
        <f t="shared" si="113"/>
        <v>0</v>
      </c>
      <c r="Y419" s="546">
        <f t="shared" si="114"/>
        <v>0</v>
      </c>
      <c r="AA419" s="792"/>
      <c r="AB419" s="792"/>
      <c r="AC419" s="792"/>
      <c r="AD419" s="792"/>
      <c r="AE419" s="792"/>
      <c r="AF419" s="792"/>
    </row>
    <row r="420" spans="1:32" ht="14.25" customHeight="1">
      <c r="A420" s="33"/>
      <c r="B420" s="293"/>
      <c r="C420" s="461"/>
      <c r="D420" s="462" t="s">
        <v>230</v>
      </c>
      <c r="E420" s="757" t="s">
        <v>104</v>
      </c>
      <c r="F420" s="757"/>
      <c r="G420" s="757"/>
      <c r="H420" s="755" t="s">
        <v>106</v>
      </c>
      <c r="I420" s="463">
        <v>1</v>
      </c>
      <c r="J420" s="464">
        <f t="shared" si="118"/>
        <v>0</v>
      </c>
      <c r="K420" s="465">
        <f t="shared" si="125"/>
        <v>0</v>
      </c>
      <c r="L420" s="466">
        <f t="shared" si="116"/>
        <v>0</v>
      </c>
      <c r="M420" s="463">
        <f t="shared" si="124"/>
        <v>82.15</v>
      </c>
      <c r="N420" s="467">
        <f t="shared" si="117"/>
        <v>0</v>
      </c>
      <c r="O420" s="467">
        <f t="shared" si="123"/>
        <v>82.15</v>
      </c>
      <c r="P420" s="468">
        <f t="shared" si="115"/>
        <v>82.15</v>
      </c>
      <c r="Q420" s="290"/>
      <c r="R420" s="529"/>
      <c r="S420" s="170">
        <f t="shared" si="119"/>
        <v>0</v>
      </c>
      <c r="T420" s="171">
        <f t="shared" si="120"/>
        <v>0</v>
      </c>
      <c r="U420" s="170">
        <f t="shared" si="121"/>
        <v>5066.829999999999</v>
      </c>
      <c r="V420" s="171">
        <f t="shared" si="122"/>
        <v>0</v>
      </c>
      <c r="X420" s="545">
        <f t="shared" si="113"/>
        <v>0</v>
      </c>
      <c r="Y420" s="546">
        <f t="shared" si="114"/>
        <v>0</v>
      </c>
      <c r="AA420" s="792"/>
      <c r="AB420" s="792"/>
      <c r="AC420" s="792"/>
      <c r="AD420" s="792"/>
      <c r="AE420" s="792"/>
      <c r="AF420" s="792"/>
    </row>
    <row r="421" spans="1:32" ht="14.25" customHeight="1">
      <c r="A421" s="33"/>
      <c r="B421" s="293"/>
      <c r="C421" s="461"/>
      <c r="D421" s="462" t="s">
        <v>231</v>
      </c>
      <c r="E421" s="757" t="s">
        <v>105</v>
      </c>
      <c r="F421" s="757"/>
      <c r="G421" s="757"/>
      <c r="H421" s="755" t="s">
        <v>106</v>
      </c>
      <c r="I421" s="463">
        <v>1</v>
      </c>
      <c r="J421" s="464">
        <f t="shared" si="118"/>
        <v>0</v>
      </c>
      <c r="K421" s="465">
        <f t="shared" si="125"/>
        <v>0</v>
      </c>
      <c r="L421" s="466">
        <f t="shared" si="116"/>
        <v>0</v>
      </c>
      <c r="M421" s="463">
        <f t="shared" si="124"/>
        <v>66.94</v>
      </c>
      <c r="N421" s="467">
        <f t="shared" si="117"/>
        <v>0</v>
      </c>
      <c r="O421" s="467">
        <f t="shared" si="123"/>
        <v>66.94</v>
      </c>
      <c r="P421" s="468">
        <f t="shared" si="115"/>
        <v>66.94</v>
      </c>
      <c r="Q421" s="290"/>
      <c r="R421" s="529"/>
      <c r="S421" s="170">
        <f t="shared" si="119"/>
        <v>0</v>
      </c>
      <c r="T421" s="171">
        <f t="shared" si="120"/>
        <v>0</v>
      </c>
      <c r="U421" s="170">
        <f t="shared" si="121"/>
        <v>4984.6799999999994</v>
      </c>
      <c r="V421" s="171">
        <f t="shared" si="122"/>
        <v>0</v>
      </c>
      <c r="X421" s="545">
        <f t="shared" si="113"/>
        <v>0</v>
      </c>
      <c r="Y421" s="546">
        <f t="shared" si="114"/>
        <v>0</v>
      </c>
      <c r="AA421" s="792"/>
      <c r="AB421" s="792"/>
      <c r="AC421" s="792"/>
      <c r="AD421" s="792"/>
      <c r="AE421" s="792"/>
      <c r="AF421" s="792"/>
    </row>
    <row r="422" spans="1:32" ht="14.25" customHeight="1">
      <c r="A422" s="33"/>
      <c r="B422" s="293"/>
      <c r="C422" s="461"/>
      <c r="D422" s="462" t="s">
        <v>232</v>
      </c>
      <c r="E422" s="757" t="s">
        <v>163</v>
      </c>
      <c r="F422" s="757"/>
      <c r="G422" s="757"/>
      <c r="H422" s="755" t="s">
        <v>106</v>
      </c>
      <c r="I422" s="463">
        <v>1</v>
      </c>
      <c r="J422" s="464">
        <f t="shared" si="118"/>
        <v>0</v>
      </c>
      <c r="K422" s="465">
        <f t="shared" si="125"/>
        <v>0</v>
      </c>
      <c r="L422" s="466">
        <f t="shared" si="116"/>
        <v>0</v>
      </c>
      <c r="M422" s="463">
        <f t="shared" si="124"/>
        <v>109.49</v>
      </c>
      <c r="N422" s="467">
        <f t="shared" si="117"/>
        <v>0</v>
      </c>
      <c r="O422" s="467">
        <f t="shared" si="123"/>
        <v>109.49</v>
      </c>
      <c r="P422" s="468">
        <f t="shared" si="115"/>
        <v>109.49</v>
      </c>
      <c r="Q422" s="290"/>
      <c r="R422" s="529"/>
      <c r="S422" s="170">
        <f t="shared" si="119"/>
        <v>0</v>
      </c>
      <c r="T422" s="171">
        <f t="shared" si="120"/>
        <v>0</v>
      </c>
      <c r="U422" s="170">
        <f t="shared" si="121"/>
        <v>4917.74</v>
      </c>
      <c r="V422" s="171">
        <f t="shared" si="122"/>
        <v>0</v>
      </c>
      <c r="X422" s="545">
        <f t="shared" ref="X422:X423" si="126">IF(ISBLANK(I422),"",AA422+AB422+AC422+AD422+AE422+AF422)</f>
        <v>0</v>
      </c>
      <c r="Y422" s="546">
        <f t="shared" ref="Y422:Y423" si="127">IF(I422=0,0,X422/I422)</f>
        <v>0</v>
      </c>
      <c r="AA422" s="792"/>
      <c r="AB422" s="792"/>
      <c r="AC422" s="792"/>
      <c r="AD422" s="792"/>
      <c r="AE422" s="792"/>
      <c r="AF422" s="792"/>
    </row>
    <row r="423" spans="1:32" ht="14.25" customHeight="1" thickBot="1">
      <c r="A423" s="33"/>
      <c r="B423" s="293"/>
      <c r="C423" s="461"/>
      <c r="D423" s="462" t="s">
        <v>233</v>
      </c>
      <c r="E423" s="757" t="s">
        <v>164</v>
      </c>
      <c r="F423" s="757"/>
      <c r="G423" s="757"/>
      <c r="H423" s="755" t="s">
        <v>109</v>
      </c>
      <c r="I423" s="463">
        <v>1</v>
      </c>
      <c r="J423" s="464">
        <f t="shared" si="118"/>
        <v>0</v>
      </c>
      <c r="K423" s="465">
        <f t="shared" si="125"/>
        <v>1.6999999999999999E-3</v>
      </c>
      <c r="L423" s="466">
        <f t="shared" si="116"/>
        <v>0</v>
      </c>
      <c r="M423" s="463">
        <f t="shared" si="124"/>
        <v>4808.25</v>
      </c>
      <c r="N423" s="467">
        <f t="shared" si="117"/>
        <v>0</v>
      </c>
      <c r="O423" s="470">
        <f t="shared" si="123"/>
        <v>4808.25</v>
      </c>
      <c r="P423" s="468">
        <f t="shared" ref="P423" si="128">O423-N423</f>
        <v>4808.25</v>
      </c>
      <c r="Q423" s="290"/>
      <c r="R423" s="529"/>
      <c r="S423" s="170">
        <f t="shared" si="119"/>
        <v>0</v>
      </c>
      <c r="T423" s="171">
        <f t="shared" si="120"/>
        <v>0</v>
      </c>
      <c r="U423" s="170">
        <f t="shared" si="121"/>
        <v>4808.25</v>
      </c>
      <c r="V423" s="516">
        <f t="shared" si="122"/>
        <v>0</v>
      </c>
      <c r="X423" s="545">
        <f t="shared" si="126"/>
        <v>0</v>
      </c>
      <c r="Y423" s="546">
        <f t="shared" si="127"/>
        <v>0</v>
      </c>
      <c r="AA423" s="792"/>
      <c r="AB423" s="792"/>
      <c r="AC423" s="792"/>
      <c r="AD423" s="792"/>
      <c r="AE423" s="792"/>
      <c r="AF423" s="792"/>
    </row>
    <row r="424" spans="1:32" ht="14.25" customHeight="1" thickBot="1">
      <c r="A424" s="33"/>
      <c r="B424" s="293"/>
      <c r="C424" s="645">
        <f>IF(ISBLANK(total),0,IF((A424)="cima",ROUNDUP(O424/total,4),IF((A424)="baixo",ROUNDDOWN(O424/total,4),ROUND(O424/total,4))))</f>
        <v>6.0900000000000003E-2</v>
      </c>
      <c r="D424" s="646"/>
      <c r="E424" s="646"/>
      <c r="F424" s="646"/>
      <c r="G424" s="646"/>
      <c r="H424" s="646"/>
      <c r="I424" s="646"/>
      <c r="J424" s="646"/>
      <c r="K424" s="646"/>
      <c r="L424" s="646"/>
      <c r="M424" s="646"/>
      <c r="N424" s="647"/>
      <c r="O424" s="511">
        <f>SUM(O359:O423)</f>
        <v>175207.2959</v>
      </c>
      <c r="P424" s="511">
        <f>SUM(P358:P423)</f>
        <v>175207.2959</v>
      </c>
      <c r="Q424" s="290"/>
      <c r="R424" s="531"/>
      <c r="S424" s="527">
        <f t="shared" si="119"/>
        <v>0</v>
      </c>
      <c r="T424" s="528">
        <f t="shared" si="120"/>
        <v>0</v>
      </c>
      <c r="U424" s="541">
        <f t="shared" si="121"/>
        <v>0</v>
      </c>
      <c r="V424" s="542">
        <f>SUM(V358:V423)</f>
        <v>175207.2959</v>
      </c>
      <c r="X424" s="526"/>
      <c r="Y424" s="291"/>
      <c r="AA424" s="298"/>
      <c r="AB424" s="298"/>
      <c r="AC424" s="298"/>
      <c r="AD424" s="298"/>
      <c r="AE424" s="298"/>
      <c r="AF424" s="298"/>
    </row>
    <row r="425" spans="1:32" ht="14.25" customHeight="1" thickBot="1">
      <c r="A425" s="294"/>
      <c r="B425" s="293"/>
      <c r="C425" s="305"/>
      <c r="D425" s="306"/>
      <c r="E425" s="307"/>
      <c r="F425" s="307"/>
      <c r="G425" s="307"/>
      <c r="H425" s="308"/>
      <c r="I425" s="301"/>
      <c r="J425" s="289"/>
      <c r="K425" s="302">
        <f t="shared" si="125"/>
        <v>0</v>
      </c>
      <c r="L425" s="303">
        <f t="shared" si="116"/>
        <v>0</v>
      </c>
      <c r="M425" s="301"/>
      <c r="N425" s="304">
        <f t="shared" si="117"/>
        <v>0</v>
      </c>
      <c r="O425" s="304">
        <f t="shared" si="123"/>
        <v>0</v>
      </c>
      <c r="P425" s="304"/>
      <c r="Q425" s="290"/>
      <c r="R425" s="523"/>
      <c r="S425" s="524">
        <f t="shared" si="119"/>
        <v>0</v>
      </c>
      <c r="T425" s="525">
        <f t="shared" si="120"/>
        <v>0</v>
      </c>
      <c r="U425" s="524">
        <f t="shared" si="121"/>
        <v>0</v>
      </c>
      <c r="V425" s="525">
        <f t="shared" si="122"/>
        <v>0</v>
      </c>
      <c r="X425" s="526"/>
      <c r="Y425" s="291"/>
      <c r="AA425" s="298"/>
      <c r="AB425" s="298"/>
      <c r="AC425" s="298"/>
      <c r="AD425" s="298"/>
      <c r="AE425" s="298"/>
      <c r="AF425" s="298"/>
    </row>
    <row r="426" spans="1:32" ht="14.25" customHeight="1" thickBot="1">
      <c r="A426" s="294"/>
      <c r="B426" s="293"/>
      <c r="C426" s="499" t="s">
        <v>250</v>
      </c>
      <c r="D426" s="648" t="s">
        <v>251</v>
      </c>
      <c r="E426" s="649"/>
      <c r="F426" s="649"/>
      <c r="G426" s="649"/>
      <c r="H426" s="649"/>
      <c r="I426" s="649"/>
      <c r="J426" s="649"/>
      <c r="K426" s="649"/>
      <c r="L426" s="649"/>
      <c r="M426" s="649"/>
      <c r="N426" s="649"/>
      <c r="O426" s="649"/>
      <c r="P426" s="649"/>
      <c r="Q426" s="649"/>
      <c r="R426" s="649"/>
      <c r="S426" s="649"/>
      <c r="T426" s="649"/>
      <c r="U426" s="649"/>
      <c r="V426" s="649"/>
      <c r="W426" s="649"/>
      <c r="X426" s="649"/>
      <c r="Y426" s="650"/>
      <c r="AA426" s="795" t="str">
        <f>D426</f>
        <v>RUA GERTRUDES FERREIRA - ENTRE ESTACAS 0PP E 5 + 13,00m</v>
      </c>
      <c r="AB426" s="796"/>
      <c r="AC426" s="796"/>
      <c r="AD426" s="796"/>
      <c r="AE426" s="796"/>
      <c r="AF426" s="797"/>
    </row>
    <row r="427" spans="1:32" ht="14.25" customHeight="1">
      <c r="A427" s="294"/>
      <c r="B427" s="293"/>
      <c r="C427" s="472">
        <v>1</v>
      </c>
      <c r="D427" s="473" t="s">
        <v>99</v>
      </c>
      <c r="E427" s="790" t="s">
        <v>18</v>
      </c>
      <c r="F427" s="488"/>
      <c r="G427" s="488"/>
      <c r="H427" s="758"/>
      <c r="I427" s="474"/>
      <c r="J427" s="475"/>
      <c r="K427" s="476">
        <f t="shared" si="125"/>
        <v>0</v>
      </c>
      <c r="L427" s="477">
        <f t="shared" si="116"/>
        <v>0</v>
      </c>
      <c r="M427" s="474">
        <f t="shared" si="124"/>
        <v>0</v>
      </c>
      <c r="N427" s="478">
        <f t="shared" si="117"/>
        <v>0</v>
      </c>
      <c r="O427" s="478">
        <f t="shared" si="123"/>
        <v>0</v>
      </c>
      <c r="P427" s="479"/>
      <c r="Q427" s="290"/>
      <c r="R427" s="771"/>
      <c r="S427" s="519">
        <f t="shared" si="119"/>
        <v>0</v>
      </c>
      <c r="T427" s="520">
        <f t="shared" si="120"/>
        <v>0</v>
      </c>
      <c r="U427" s="519">
        <f t="shared" si="121"/>
        <v>0</v>
      </c>
      <c r="V427" s="520">
        <f t="shared" si="122"/>
        <v>0</v>
      </c>
      <c r="X427" s="545" t="str">
        <f t="shared" ref="X427:X490" si="129">IF(ISBLANK(I427),"",AA427+AB427+AC427+AD427+AE427+AF427)</f>
        <v/>
      </c>
      <c r="Y427" s="546">
        <f t="shared" ref="Y427:Y490" si="130">IF(I427=0,0,X427/I427)</f>
        <v>0</v>
      </c>
      <c r="AA427" s="793"/>
      <c r="AB427" s="793"/>
      <c r="AC427" s="793"/>
      <c r="AD427" s="793"/>
      <c r="AE427" s="793"/>
      <c r="AF427" s="793"/>
    </row>
    <row r="428" spans="1:32" ht="14.25" customHeight="1">
      <c r="A428" s="294"/>
      <c r="B428" s="293"/>
      <c r="C428" s="480"/>
      <c r="D428" s="481" t="s">
        <v>171</v>
      </c>
      <c r="E428" s="761" t="s">
        <v>174</v>
      </c>
      <c r="F428" s="761"/>
      <c r="G428" s="761"/>
      <c r="H428" s="759" t="s">
        <v>106</v>
      </c>
      <c r="I428" s="482"/>
      <c r="J428" s="483">
        <f t="shared" si="118"/>
        <v>0</v>
      </c>
      <c r="K428" s="484">
        <f t="shared" si="125"/>
        <v>0</v>
      </c>
      <c r="L428" s="485">
        <f t="shared" si="116"/>
        <v>0</v>
      </c>
      <c r="M428" s="482">
        <f t="shared" si="124"/>
        <v>1737.11</v>
      </c>
      <c r="N428" s="486">
        <f t="shared" si="117"/>
        <v>0</v>
      </c>
      <c r="O428" s="486">
        <f t="shared" si="123"/>
        <v>0</v>
      </c>
      <c r="P428" s="487">
        <f t="shared" ref="P428:P491" si="131">O428-N428</f>
        <v>0</v>
      </c>
      <c r="Q428" s="290"/>
      <c r="R428" s="529"/>
      <c r="S428" s="170">
        <f t="shared" si="119"/>
        <v>0</v>
      </c>
      <c r="T428" s="171">
        <f t="shared" si="120"/>
        <v>0</v>
      </c>
      <c r="U428" s="170">
        <f t="shared" si="121"/>
        <v>0</v>
      </c>
      <c r="V428" s="171">
        <f t="shared" si="122"/>
        <v>0</v>
      </c>
      <c r="X428" s="545" t="str">
        <f t="shared" si="129"/>
        <v/>
      </c>
      <c r="Y428" s="546">
        <f t="shared" si="130"/>
        <v>0</v>
      </c>
      <c r="AA428" s="792"/>
      <c r="AB428" s="792"/>
      <c r="AC428" s="792"/>
      <c r="AD428" s="792"/>
      <c r="AE428" s="792"/>
      <c r="AF428" s="792"/>
    </row>
    <row r="429" spans="1:32" ht="14.25" customHeight="1">
      <c r="A429" s="294"/>
      <c r="B429" s="293"/>
      <c r="C429" s="480">
        <v>2</v>
      </c>
      <c r="D429" s="481" t="s">
        <v>100</v>
      </c>
      <c r="E429" s="760" t="s">
        <v>115</v>
      </c>
      <c r="F429" s="761"/>
      <c r="G429" s="761"/>
      <c r="H429" s="759" t="s">
        <v>144</v>
      </c>
      <c r="I429" s="482"/>
      <c r="J429" s="483"/>
      <c r="K429" s="484">
        <f t="shared" si="125"/>
        <v>0</v>
      </c>
      <c r="L429" s="485">
        <f t="shared" si="116"/>
        <v>0</v>
      </c>
      <c r="M429" s="482">
        <f t="shared" si="124"/>
        <v>0</v>
      </c>
      <c r="N429" s="486">
        <f t="shared" si="117"/>
        <v>0</v>
      </c>
      <c r="O429" s="486">
        <f t="shared" si="123"/>
        <v>0</v>
      </c>
      <c r="P429" s="487">
        <f t="shared" si="131"/>
        <v>0</v>
      </c>
      <c r="Q429" s="290"/>
      <c r="R429" s="529"/>
      <c r="S429" s="170">
        <f t="shared" si="119"/>
        <v>0</v>
      </c>
      <c r="T429" s="171">
        <f t="shared" si="120"/>
        <v>0</v>
      </c>
      <c r="U429" s="170">
        <f t="shared" si="121"/>
        <v>0</v>
      </c>
      <c r="V429" s="171">
        <f t="shared" si="122"/>
        <v>1885.6659999999997</v>
      </c>
      <c r="X429" s="545" t="str">
        <f t="shared" si="129"/>
        <v/>
      </c>
      <c r="Y429" s="546">
        <f t="shared" si="130"/>
        <v>0</v>
      </c>
      <c r="AA429" s="792"/>
      <c r="AB429" s="792"/>
      <c r="AC429" s="792"/>
      <c r="AD429" s="792"/>
      <c r="AE429" s="792"/>
      <c r="AF429" s="792"/>
    </row>
    <row r="430" spans="1:32" ht="14.25" customHeight="1">
      <c r="A430" s="294"/>
      <c r="B430" s="293"/>
      <c r="C430" s="480"/>
      <c r="D430" s="481" t="s">
        <v>172</v>
      </c>
      <c r="E430" s="761" t="s">
        <v>149</v>
      </c>
      <c r="F430" s="761"/>
      <c r="G430" s="761"/>
      <c r="H430" s="759" t="s">
        <v>107</v>
      </c>
      <c r="I430" s="482">
        <v>20.45</v>
      </c>
      <c r="J430" s="483">
        <f t="shared" si="118"/>
        <v>0</v>
      </c>
      <c r="K430" s="484">
        <f t="shared" si="125"/>
        <v>0</v>
      </c>
      <c r="L430" s="485">
        <f t="shared" si="116"/>
        <v>0</v>
      </c>
      <c r="M430" s="482">
        <f t="shared" si="124"/>
        <v>5.66</v>
      </c>
      <c r="N430" s="486">
        <f t="shared" si="117"/>
        <v>0</v>
      </c>
      <c r="O430" s="486">
        <f t="shared" si="123"/>
        <v>115.747</v>
      </c>
      <c r="P430" s="487">
        <f t="shared" si="131"/>
        <v>115.747</v>
      </c>
      <c r="Q430" s="290"/>
      <c r="R430" s="529"/>
      <c r="S430" s="170">
        <f t="shared" si="119"/>
        <v>0</v>
      </c>
      <c r="T430" s="171">
        <f t="shared" si="120"/>
        <v>0</v>
      </c>
      <c r="U430" s="170">
        <f t="shared" si="121"/>
        <v>1885.6659999999997</v>
      </c>
      <c r="V430" s="171">
        <f t="shared" si="122"/>
        <v>0</v>
      </c>
      <c r="X430" s="545">
        <f t="shared" si="129"/>
        <v>0</v>
      </c>
      <c r="Y430" s="546">
        <f t="shared" si="130"/>
        <v>0</v>
      </c>
      <c r="AA430" s="792"/>
      <c r="AB430" s="792"/>
      <c r="AC430" s="792"/>
      <c r="AD430" s="792"/>
      <c r="AE430" s="792"/>
      <c r="AF430" s="792"/>
    </row>
    <row r="431" spans="1:32" ht="14.25" customHeight="1">
      <c r="A431" s="294"/>
      <c r="B431" s="293"/>
      <c r="C431" s="480"/>
      <c r="D431" s="481" t="s">
        <v>173</v>
      </c>
      <c r="E431" s="761" t="s">
        <v>175</v>
      </c>
      <c r="F431" s="761"/>
      <c r="G431" s="761"/>
      <c r="H431" s="759" t="s">
        <v>107</v>
      </c>
      <c r="I431" s="482">
        <v>259.89999999999998</v>
      </c>
      <c r="J431" s="483">
        <f t="shared" si="118"/>
        <v>0</v>
      </c>
      <c r="K431" s="484">
        <f t="shared" si="125"/>
        <v>5.9999999999999995E-4</v>
      </c>
      <c r="L431" s="485">
        <f t="shared" si="116"/>
        <v>0</v>
      </c>
      <c r="M431" s="482">
        <f t="shared" si="124"/>
        <v>6.81</v>
      </c>
      <c r="N431" s="486">
        <f t="shared" si="117"/>
        <v>0</v>
      </c>
      <c r="O431" s="486">
        <f t="shared" si="123"/>
        <v>1769.9189999999996</v>
      </c>
      <c r="P431" s="487">
        <f t="shared" si="131"/>
        <v>1769.9189999999996</v>
      </c>
      <c r="Q431" s="290"/>
      <c r="R431" s="529"/>
      <c r="S431" s="170">
        <f t="shared" si="119"/>
        <v>0</v>
      </c>
      <c r="T431" s="171">
        <f t="shared" si="120"/>
        <v>0</v>
      </c>
      <c r="U431" s="170">
        <f t="shared" si="121"/>
        <v>1769.9189999999996</v>
      </c>
      <c r="V431" s="171">
        <f t="shared" si="122"/>
        <v>0</v>
      </c>
      <c r="X431" s="545">
        <f t="shared" si="129"/>
        <v>0</v>
      </c>
      <c r="Y431" s="546">
        <f t="shared" si="130"/>
        <v>0</v>
      </c>
      <c r="AA431" s="792"/>
      <c r="AB431" s="792"/>
      <c r="AC431" s="792"/>
      <c r="AD431" s="792"/>
      <c r="AE431" s="792"/>
      <c r="AF431" s="792"/>
    </row>
    <row r="432" spans="1:32" ht="14.25" customHeight="1">
      <c r="A432" s="294"/>
      <c r="B432" s="293"/>
      <c r="C432" s="480">
        <v>3</v>
      </c>
      <c r="D432" s="481" t="s">
        <v>101</v>
      </c>
      <c r="E432" s="760" t="s">
        <v>116</v>
      </c>
      <c r="F432" s="761"/>
      <c r="G432" s="761"/>
      <c r="H432" s="759" t="s">
        <v>144</v>
      </c>
      <c r="I432" s="482"/>
      <c r="J432" s="483"/>
      <c r="K432" s="484">
        <f t="shared" si="125"/>
        <v>0</v>
      </c>
      <c r="L432" s="485">
        <f t="shared" si="116"/>
        <v>0</v>
      </c>
      <c r="M432" s="482">
        <f t="shared" si="124"/>
        <v>0</v>
      </c>
      <c r="N432" s="486">
        <f t="shared" si="117"/>
        <v>0</v>
      </c>
      <c r="O432" s="486">
        <f t="shared" si="123"/>
        <v>0</v>
      </c>
      <c r="P432" s="487">
        <f t="shared" si="131"/>
        <v>0</v>
      </c>
      <c r="Q432" s="290"/>
      <c r="R432" s="529"/>
      <c r="S432" s="170">
        <f t="shared" si="119"/>
        <v>0</v>
      </c>
      <c r="T432" s="171">
        <f t="shared" si="120"/>
        <v>0</v>
      </c>
      <c r="U432" s="170">
        <f t="shared" si="121"/>
        <v>0</v>
      </c>
      <c r="V432" s="171">
        <f t="shared" si="122"/>
        <v>0</v>
      </c>
      <c r="X432" s="545" t="str">
        <f t="shared" si="129"/>
        <v/>
      </c>
      <c r="Y432" s="546">
        <f t="shared" si="130"/>
        <v>0</v>
      </c>
      <c r="AA432" s="792"/>
      <c r="AB432" s="792"/>
      <c r="AC432" s="792"/>
      <c r="AD432" s="792"/>
      <c r="AE432" s="792"/>
      <c r="AF432" s="792"/>
    </row>
    <row r="433" spans="1:32" ht="14.25" customHeight="1">
      <c r="A433" s="294"/>
      <c r="B433" s="293"/>
      <c r="C433" s="480"/>
      <c r="D433" s="481" t="s">
        <v>176</v>
      </c>
      <c r="E433" s="761" t="s">
        <v>150</v>
      </c>
      <c r="F433" s="761"/>
      <c r="G433" s="761"/>
      <c r="H433" s="759" t="s">
        <v>107</v>
      </c>
      <c r="I433" s="482"/>
      <c r="J433" s="483">
        <f t="shared" si="118"/>
        <v>0</v>
      </c>
      <c r="K433" s="484">
        <f t="shared" si="125"/>
        <v>0</v>
      </c>
      <c r="L433" s="485">
        <f t="shared" si="116"/>
        <v>0</v>
      </c>
      <c r="M433" s="482">
        <f t="shared" si="124"/>
        <v>81.290000000000006</v>
      </c>
      <c r="N433" s="486">
        <f t="shared" si="117"/>
        <v>0</v>
      </c>
      <c r="O433" s="486">
        <f t="shared" si="123"/>
        <v>0</v>
      </c>
      <c r="P433" s="487">
        <f t="shared" si="131"/>
        <v>0</v>
      </c>
      <c r="Q433" s="290"/>
      <c r="R433" s="529"/>
      <c r="S433" s="170">
        <f t="shared" si="119"/>
        <v>0</v>
      </c>
      <c r="T433" s="171">
        <f t="shared" si="120"/>
        <v>0</v>
      </c>
      <c r="U433" s="170">
        <f t="shared" si="121"/>
        <v>0</v>
      </c>
      <c r="V433" s="171">
        <f t="shared" si="122"/>
        <v>32564.663199999999</v>
      </c>
      <c r="X433" s="545" t="str">
        <f t="shared" si="129"/>
        <v/>
      </c>
      <c r="Y433" s="546">
        <f t="shared" si="130"/>
        <v>0</v>
      </c>
      <c r="AA433" s="792"/>
      <c r="AB433" s="792"/>
      <c r="AC433" s="792"/>
      <c r="AD433" s="792"/>
      <c r="AE433" s="792"/>
      <c r="AF433" s="792"/>
    </row>
    <row r="434" spans="1:32" ht="14.25" customHeight="1">
      <c r="A434" s="294"/>
      <c r="B434" s="293"/>
      <c r="C434" s="480"/>
      <c r="D434" s="481" t="s">
        <v>177</v>
      </c>
      <c r="E434" s="761" t="s">
        <v>117</v>
      </c>
      <c r="F434" s="761"/>
      <c r="G434" s="761"/>
      <c r="H434" s="759" t="s">
        <v>108</v>
      </c>
      <c r="I434" s="482">
        <v>687.8</v>
      </c>
      <c r="J434" s="483">
        <f t="shared" si="118"/>
        <v>0</v>
      </c>
      <c r="K434" s="484">
        <f t="shared" si="125"/>
        <v>1E-3</v>
      </c>
      <c r="L434" s="485">
        <f t="shared" si="116"/>
        <v>0</v>
      </c>
      <c r="M434" s="482">
        <f t="shared" si="124"/>
        <v>4.29</v>
      </c>
      <c r="N434" s="486">
        <f t="shared" si="117"/>
        <v>0</v>
      </c>
      <c r="O434" s="486">
        <f t="shared" si="123"/>
        <v>2950.6619999999998</v>
      </c>
      <c r="P434" s="487">
        <f t="shared" si="131"/>
        <v>2950.6619999999998</v>
      </c>
      <c r="Q434" s="290"/>
      <c r="R434" s="529"/>
      <c r="S434" s="170">
        <f t="shared" si="119"/>
        <v>0</v>
      </c>
      <c r="T434" s="171">
        <f t="shared" si="120"/>
        <v>0</v>
      </c>
      <c r="U434" s="170">
        <f t="shared" si="121"/>
        <v>32564.663199999999</v>
      </c>
      <c r="V434" s="171">
        <f t="shared" si="122"/>
        <v>0</v>
      </c>
      <c r="X434" s="545">
        <f t="shared" si="129"/>
        <v>0</v>
      </c>
      <c r="Y434" s="546">
        <f t="shared" si="130"/>
        <v>0</v>
      </c>
      <c r="AA434" s="792"/>
      <c r="AB434" s="792"/>
      <c r="AC434" s="792"/>
      <c r="AD434" s="792"/>
      <c r="AE434" s="792"/>
      <c r="AF434" s="792"/>
    </row>
    <row r="435" spans="1:32" ht="14.25" customHeight="1">
      <c r="A435" s="294"/>
      <c r="B435" s="293"/>
      <c r="C435" s="480"/>
      <c r="D435" s="481" t="s">
        <v>178</v>
      </c>
      <c r="E435" s="761" t="s">
        <v>118</v>
      </c>
      <c r="F435" s="761"/>
      <c r="G435" s="761"/>
      <c r="H435" s="759" t="s">
        <v>107</v>
      </c>
      <c r="I435" s="482">
        <v>137.56</v>
      </c>
      <c r="J435" s="483">
        <f t="shared" si="118"/>
        <v>0</v>
      </c>
      <c r="K435" s="484">
        <f t="shared" si="125"/>
        <v>5.7000000000000002E-3</v>
      </c>
      <c r="L435" s="485">
        <f t="shared" si="116"/>
        <v>0</v>
      </c>
      <c r="M435" s="482">
        <f t="shared" si="124"/>
        <v>118.65</v>
      </c>
      <c r="N435" s="486">
        <f t="shared" si="117"/>
        <v>0</v>
      </c>
      <c r="O435" s="486">
        <f t="shared" si="123"/>
        <v>16321.494000000001</v>
      </c>
      <c r="P435" s="487">
        <f t="shared" si="131"/>
        <v>16321.494000000001</v>
      </c>
      <c r="Q435" s="290"/>
      <c r="R435" s="529"/>
      <c r="S435" s="170">
        <f t="shared" si="119"/>
        <v>0</v>
      </c>
      <c r="T435" s="171">
        <f t="shared" si="120"/>
        <v>0</v>
      </c>
      <c r="U435" s="170">
        <f t="shared" si="121"/>
        <v>29614.001199999999</v>
      </c>
      <c r="V435" s="171">
        <f t="shared" si="122"/>
        <v>0</v>
      </c>
      <c r="X435" s="545">
        <f t="shared" si="129"/>
        <v>0</v>
      </c>
      <c r="Y435" s="546">
        <f t="shared" si="130"/>
        <v>0</v>
      </c>
      <c r="AA435" s="792"/>
      <c r="AB435" s="792"/>
      <c r="AC435" s="792"/>
      <c r="AD435" s="792"/>
      <c r="AE435" s="792"/>
      <c r="AF435" s="792"/>
    </row>
    <row r="436" spans="1:32" ht="14.25" customHeight="1">
      <c r="A436" s="294"/>
      <c r="B436" s="293"/>
      <c r="C436" s="480"/>
      <c r="D436" s="481" t="s">
        <v>179</v>
      </c>
      <c r="E436" s="761" t="s">
        <v>119</v>
      </c>
      <c r="F436" s="761"/>
      <c r="G436" s="761"/>
      <c r="H436" s="759" t="s">
        <v>107</v>
      </c>
      <c r="I436" s="482">
        <v>86.63</v>
      </c>
      <c r="J436" s="483">
        <f t="shared" si="118"/>
        <v>0</v>
      </c>
      <c r="K436" s="484">
        <f t="shared" si="125"/>
        <v>4.5999999999999999E-3</v>
      </c>
      <c r="L436" s="485">
        <f t="shared" si="116"/>
        <v>0</v>
      </c>
      <c r="M436" s="482">
        <f t="shared" si="124"/>
        <v>153.44</v>
      </c>
      <c r="N436" s="486">
        <f t="shared" si="117"/>
        <v>0</v>
      </c>
      <c r="O436" s="486">
        <f t="shared" si="123"/>
        <v>13292.5072</v>
      </c>
      <c r="P436" s="487">
        <f t="shared" si="131"/>
        <v>13292.5072</v>
      </c>
      <c r="Q436" s="290"/>
      <c r="R436" s="529"/>
      <c r="S436" s="170">
        <f t="shared" si="119"/>
        <v>0</v>
      </c>
      <c r="T436" s="171">
        <f t="shared" si="120"/>
        <v>0</v>
      </c>
      <c r="U436" s="170">
        <f t="shared" si="121"/>
        <v>13292.5072</v>
      </c>
      <c r="V436" s="171">
        <f t="shared" si="122"/>
        <v>0</v>
      </c>
      <c r="X436" s="545">
        <f t="shared" si="129"/>
        <v>0</v>
      </c>
      <c r="Y436" s="546">
        <f t="shared" si="130"/>
        <v>0</v>
      </c>
      <c r="AA436" s="792"/>
      <c r="AB436" s="792"/>
      <c r="AC436" s="792"/>
      <c r="AD436" s="792"/>
      <c r="AE436" s="792"/>
      <c r="AF436" s="792"/>
    </row>
    <row r="437" spans="1:32" ht="14.25" customHeight="1">
      <c r="A437" s="294"/>
      <c r="B437" s="293"/>
      <c r="C437" s="480">
        <v>4</v>
      </c>
      <c r="D437" s="481" t="s">
        <v>102</v>
      </c>
      <c r="E437" s="760" t="s">
        <v>26</v>
      </c>
      <c r="F437" s="761"/>
      <c r="G437" s="761"/>
      <c r="H437" s="759" t="s">
        <v>144</v>
      </c>
      <c r="I437" s="482"/>
      <c r="J437" s="483"/>
      <c r="K437" s="484">
        <f t="shared" si="125"/>
        <v>0</v>
      </c>
      <c r="L437" s="485">
        <f t="shared" si="116"/>
        <v>0</v>
      </c>
      <c r="M437" s="482">
        <f t="shared" si="124"/>
        <v>0</v>
      </c>
      <c r="N437" s="486">
        <f t="shared" si="117"/>
        <v>0</v>
      </c>
      <c r="O437" s="486">
        <f t="shared" si="123"/>
        <v>0</v>
      </c>
      <c r="P437" s="487">
        <f t="shared" si="131"/>
        <v>0</v>
      </c>
      <c r="Q437" s="290"/>
      <c r="R437" s="529"/>
      <c r="S437" s="170">
        <f t="shared" si="119"/>
        <v>0</v>
      </c>
      <c r="T437" s="171">
        <f t="shared" si="120"/>
        <v>0</v>
      </c>
      <c r="U437" s="170">
        <f t="shared" si="121"/>
        <v>0</v>
      </c>
      <c r="V437" s="171">
        <f t="shared" si="122"/>
        <v>40893.965300000003</v>
      </c>
      <c r="X437" s="545" t="str">
        <f t="shared" si="129"/>
        <v/>
      </c>
      <c r="Y437" s="546">
        <f t="shared" si="130"/>
        <v>0</v>
      </c>
      <c r="AA437" s="792"/>
      <c r="AB437" s="792"/>
      <c r="AC437" s="792"/>
      <c r="AD437" s="792"/>
      <c r="AE437" s="792"/>
      <c r="AF437" s="792"/>
    </row>
    <row r="438" spans="1:32" ht="14.25" customHeight="1">
      <c r="A438" s="294"/>
      <c r="B438" s="293"/>
      <c r="C438" s="480"/>
      <c r="D438" s="481" t="s">
        <v>181</v>
      </c>
      <c r="E438" s="761" t="s">
        <v>151</v>
      </c>
      <c r="F438" s="761"/>
      <c r="G438" s="761"/>
      <c r="H438" s="759" t="s">
        <v>108</v>
      </c>
      <c r="I438" s="482">
        <v>577.54999999999995</v>
      </c>
      <c r="J438" s="483">
        <f t="shared" si="118"/>
        <v>0</v>
      </c>
      <c r="K438" s="484">
        <f t="shared" si="125"/>
        <v>1E-4</v>
      </c>
      <c r="L438" s="485">
        <f t="shared" si="116"/>
        <v>0</v>
      </c>
      <c r="M438" s="482">
        <f t="shared" si="124"/>
        <v>0.49</v>
      </c>
      <c r="N438" s="486">
        <f t="shared" si="117"/>
        <v>0</v>
      </c>
      <c r="O438" s="486">
        <f t="shared" si="123"/>
        <v>282.99949999999995</v>
      </c>
      <c r="P438" s="487">
        <f t="shared" si="131"/>
        <v>282.99949999999995</v>
      </c>
      <c r="Q438" s="290"/>
      <c r="R438" s="529"/>
      <c r="S438" s="170">
        <f t="shared" si="119"/>
        <v>0</v>
      </c>
      <c r="T438" s="171">
        <f t="shared" si="120"/>
        <v>0</v>
      </c>
      <c r="U438" s="170">
        <f t="shared" si="121"/>
        <v>40893.965300000003</v>
      </c>
      <c r="V438" s="171">
        <f t="shared" si="122"/>
        <v>0</v>
      </c>
      <c r="X438" s="545">
        <f t="shared" si="129"/>
        <v>0</v>
      </c>
      <c r="Y438" s="546">
        <f t="shared" si="130"/>
        <v>0</v>
      </c>
      <c r="AA438" s="792"/>
      <c r="AB438" s="792"/>
      <c r="AC438" s="792"/>
      <c r="AD438" s="792"/>
      <c r="AE438" s="792"/>
      <c r="AF438" s="792"/>
    </row>
    <row r="439" spans="1:32" ht="14.25" customHeight="1">
      <c r="A439" s="294"/>
      <c r="B439" s="293"/>
      <c r="C439" s="480"/>
      <c r="D439" s="481" t="s">
        <v>182</v>
      </c>
      <c r="E439" s="761" t="s">
        <v>152</v>
      </c>
      <c r="F439" s="761"/>
      <c r="G439" s="761"/>
      <c r="H439" s="759" t="s">
        <v>92</v>
      </c>
      <c r="I439" s="482">
        <v>0.64</v>
      </c>
      <c r="J439" s="483">
        <f t="shared" si="118"/>
        <v>0</v>
      </c>
      <c r="K439" s="484">
        <f t="shared" si="125"/>
        <v>8.9999999999999998E-4</v>
      </c>
      <c r="L439" s="485">
        <f t="shared" si="116"/>
        <v>0</v>
      </c>
      <c r="M439" s="482">
        <f t="shared" si="124"/>
        <v>3935.13</v>
      </c>
      <c r="N439" s="486">
        <f t="shared" si="117"/>
        <v>0</v>
      </c>
      <c r="O439" s="486">
        <f t="shared" si="123"/>
        <v>2518.4832000000001</v>
      </c>
      <c r="P439" s="487">
        <f t="shared" si="131"/>
        <v>2518.4832000000001</v>
      </c>
      <c r="Q439" s="290"/>
      <c r="R439" s="529"/>
      <c r="S439" s="170">
        <f t="shared" si="119"/>
        <v>0</v>
      </c>
      <c r="T439" s="171">
        <f t="shared" si="120"/>
        <v>0</v>
      </c>
      <c r="U439" s="170">
        <f t="shared" si="121"/>
        <v>40610.965800000005</v>
      </c>
      <c r="V439" s="171">
        <f t="shared" si="122"/>
        <v>0</v>
      </c>
      <c r="X439" s="545">
        <f t="shared" si="129"/>
        <v>0</v>
      </c>
      <c r="Y439" s="546">
        <f t="shared" si="130"/>
        <v>0</v>
      </c>
      <c r="AA439" s="792"/>
      <c r="AB439" s="792"/>
      <c r="AC439" s="792"/>
      <c r="AD439" s="792"/>
      <c r="AE439" s="792"/>
      <c r="AF439" s="792"/>
    </row>
    <row r="440" spans="1:32" ht="14.25" customHeight="1">
      <c r="A440" s="294"/>
      <c r="B440" s="293"/>
      <c r="C440" s="480"/>
      <c r="D440" s="481" t="s">
        <v>183</v>
      </c>
      <c r="E440" s="761" t="s">
        <v>153</v>
      </c>
      <c r="F440" s="761"/>
      <c r="G440" s="761"/>
      <c r="H440" s="759" t="s">
        <v>108</v>
      </c>
      <c r="I440" s="482">
        <v>577.54999999999995</v>
      </c>
      <c r="J440" s="483">
        <f t="shared" si="118"/>
        <v>0</v>
      </c>
      <c r="K440" s="484">
        <f t="shared" si="125"/>
        <v>1E-4</v>
      </c>
      <c r="L440" s="485">
        <f t="shared" si="116"/>
        <v>0</v>
      </c>
      <c r="M440" s="482">
        <f t="shared" si="124"/>
        <v>0.34</v>
      </c>
      <c r="N440" s="486">
        <f t="shared" si="117"/>
        <v>0</v>
      </c>
      <c r="O440" s="486">
        <f t="shared" si="123"/>
        <v>196.36699999999999</v>
      </c>
      <c r="P440" s="487">
        <f t="shared" si="131"/>
        <v>196.36699999999999</v>
      </c>
      <c r="Q440" s="290"/>
      <c r="R440" s="529"/>
      <c r="S440" s="170">
        <f t="shared" si="119"/>
        <v>0</v>
      </c>
      <c r="T440" s="171">
        <f t="shared" si="120"/>
        <v>0</v>
      </c>
      <c r="U440" s="170">
        <f t="shared" si="121"/>
        <v>38092.482600000003</v>
      </c>
      <c r="V440" s="171">
        <f t="shared" si="122"/>
        <v>0</v>
      </c>
      <c r="X440" s="545">
        <f t="shared" si="129"/>
        <v>0</v>
      </c>
      <c r="Y440" s="546">
        <f t="shared" si="130"/>
        <v>0</v>
      </c>
      <c r="AA440" s="792"/>
      <c r="AB440" s="792"/>
      <c r="AC440" s="792"/>
      <c r="AD440" s="792"/>
      <c r="AE440" s="792"/>
      <c r="AF440" s="792"/>
    </row>
    <row r="441" spans="1:32" ht="14.25" customHeight="1">
      <c r="A441" s="294"/>
      <c r="B441" s="293"/>
      <c r="C441" s="480"/>
      <c r="D441" s="481" t="s">
        <v>184</v>
      </c>
      <c r="E441" s="761" t="s">
        <v>154</v>
      </c>
      <c r="F441" s="761"/>
      <c r="G441" s="761"/>
      <c r="H441" s="759" t="s">
        <v>92</v>
      </c>
      <c r="I441" s="482">
        <v>0.28999999999999998</v>
      </c>
      <c r="J441" s="483">
        <f t="shared" si="118"/>
        <v>0</v>
      </c>
      <c r="K441" s="484">
        <f t="shared" si="125"/>
        <v>4.0000000000000002E-4</v>
      </c>
      <c r="L441" s="485">
        <f t="shared" si="116"/>
        <v>0</v>
      </c>
      <c r="M441" s="482">
        <f t="shared" si="124"/>
        <v>3724.64</v>
      </c>
      <c r="N441" s="486">
        <f t="shared" si="117"/>
        <v>0</v>
      </c>
      <c r="O441" s="486">
        <f t="shared" si="123"/>
        <v>1080.1455999999998</v>
      </c>
      <c r="P441" s="487">
        <f t="shared" si="131"/>
        <v>1080.1455999999998</v>
      </c>
      <c r="Q441" s="290"/>
      <c r="R441" s="529"/>
      <c r="S441" s="170">
        <f t="shared" si="119"/>
        <v>0</v>
      </c>
      <c r="T441" s="171">
        <f t="shared" si="120"/>
        <v>0</v>
      </c>
      <c r="U441" s="170">
        <f t="shared" si="121"/>
        <v>37896.115600000005</v>
      </c>
      <c r="V441" s="171">
        <f t="shared" si="122"/>
        <v>0</v>
      </c>
      <c r="X441" s="545">
        <f t="shared" si="129"/>
        <v>0</v>
      </c>
      <c r="Y441" s="546">
        <f t="shared" si="130"/>
        <v>0</v>
      </c>
      <c r="AA441" s="792"/>
      <c r="AB441" s="792"/>
      <c r="AC441" s="792"/>
      <c r="AD441" s="792"/>
      <c r="AE441" s="792"/>
      <c r="AF441" s="792"/>
    </row>
    <row r="442" spans="1:32" ht="14.25" customHeight="1">
      <c r="A442" s="294"/>
      <c r="B442" s="293"/>
      <c r="C442" s="480"/>
      <c r="D442" s="481" t="s">
        <v>185</v>
      </c>
      <c r="E442" s="761" t="s">
        <v>180</v>
      </c>
      <c r="F442" s="761"/>
      <c r="G442" s="761"/>
      <c r="H442" s="759" t="s">
        <v>92</v>
      </c>
      <c r="I442" s="482">
        <v>69.3</v>
      </c>
      <c r="J442" s="483">
        <f t="shared" si="118"/>
        <v>0</v>
      </c>
      <c r="K442" s="484">
        <f t="shared" si="125"/>
        <v>5.4999999999999997E-3</v>
      </c>
      <c r="L442" s="485">
        <f t="shared" si="116"/>
        <v>0</v>
      </c>
      <c r="M442" s="482">
        <f t="shared" si="124"/>
        <v>226.4</v>
      </c>
      <c r="N442" s="486">
        <f t="shared" si="117"/>
        <v>0</v>
      </c>
      <c r="O442" s="486">
        <f t="shared" si="123"/>
        <v>15689.52</v>
      </c>
      <c r="P442" s="487">
        <f t="shared" si="131"/>
        <v>15689.52</v>
      </c>
      <c r="Q442" s="290"/>
      <c r="R442" s="529"/>
      <c r="S442" s="170">
        <f t="shared" si="119"/>
        <v>0</v>
      </c>
      <c r="T442" s="171">
        <f t="shared" si="120"/>
        <v>0</v>
      </c>
      <c r="U442" s="170">
        <f t="shared" si="121"/>
        <v>36815.97</v>
      </c>
      <c r="V442" s="171">
        <f t="shared" si="122"/>
        <v>0</v>
      </c>
      <c r="X442" s="545">
        <f t="shared" si="129"/>
        <v>0</v>
      </c>
      <c r="Y442" s="546">
        <f t="shared" si="130"/>
        <v>0</v>
      </c>
      <c r="AA442" s="792"/>
      <c r="AB442" s="792"/>
      <c r="AC442" s="792"/>
      <c r="AD442" s="792"/>
      <c r="AE442" s="792"/>
      <c r="AF442" s="792"/>
    </row>
    <row r="443" spans="1:32" ht="14.25" customHeight="1">
      <c r="A443" s="294"/>
      <c r="B443" s="293"/>
      <c r="C443" s="480"/>
      <c r="D443" s="481" t="s">
        <v>186</v>
      </c>
      <c r="E443" s="761" t="s">
        <v>155</v>
      </c>
      <c r="F443" s="761"/>
      <c r="G443" s="761"/>
      <c r="H443" s="759" t="s">
        <v>92</v>
      </c>
      <c r="I443" s="482">
        <v>3.81</v>
      </c>
      <c r="J443" s="483">
        <f t="shared" si="118"/>
        <v>0</v>
      </c>
      <c r="K443" s="484">
        <f t="shared" si="125"/>
        <v>7.3000000000000001E-3</v>
      </c>
      <c r="L443" s="485">
        <f t="shared" si="116"/>
        <v>0</v>
      </c>
      <c r="M443" s="482">
        <f t="shared" si="124"/>
        <v>5545</v>
      </c>
      <c r="N443" s="486">
        <f t="shared" si="117"/>
        <v>0</v>
      </c>
      <c r="O443" s="486">
        <f t="shared" si="123"/>
        <v>21126.45</v>
      </c>
      <c r="P443" s="487">
        <f t="shared" si="131"/>
        <v>21126.45</v>
      </c>
      <c r="Q443" s="290"/>
      <c r="R443" s="529"/>
      <c r="S443" s="170">
        <f t="shared" si="119"/>
        <v>0</v>
      </c>
      <c r="T443" s="171">
        <f t="shared" si="120"/>
        <v>0</v>
      </c>
      <c r="U443" s="170">
        <f t="shared" si="121"/>
        <v>21126.45</v>
      </c>
      <c r="V443" s="171">
        <f t="shared" si="122"/>
        <v>0</v>
      </c>
      <c r="X443" s="545">
        <f t="shared" si="129"/>
        <v>0</v>
      </c>
      <c r="Y443" s="546">
        <f t="shared" si="130"/>
        <v>0</v>
      </c>
      <c r="AA443" s="792"/>
      <c r="AB443" s="792"/>
      <c r="AC443" s="792"/>
      <c r="AD443" s="792"/>
      <c r="AE443" s="792"/>
      <c r="AF443" s="792"/>
    </row>
    <row r="444" spans="1:32" ht="14.25" customHeight="1">
      <c r="A444" s="294"/>
      <c r="B444" s="293"/>
      <c r="C444" s="480">
        <v>5</v>
      </c>
      <c r="D444" s="481" t="s">
        <v>103</v>
      </c>
      <c r="E444" s="760" t="s">
        <v>120</v>
      </c>
      <c r="F444" s="761"/>
      <c r="G444" s="761"/>
      <c r="H444" s="759" t="s">
        <v>144</v>
      </c>
      <c r="I444" s="482"/>
      <c r="J444" s="483"/>
      <c r="K444" s="484">
        <f t="shared" si="125"/>
        <v>0</v>
      </c>
      <c r="L444" s="485">
        <f t="shared" si="116"/>
        <v>0</v>
      </c>
      <c r="M444" s="482">
        <f t="shared" si="124"/>
        <v>0</v>
      </c>
      <c r="N444" s="486">
        <f t="shared" si="117"/>
        <v>0</v>
      </c>
      <c r="O444" s="486">
        <f t="shared" si="123"/>
        <v>0</v>
      </c>
      <c r="P444" s="487">
        <f t="shared" si="131"/>
        <v>0</v>
      </c>
      <c r="Q444" s="290"/>
      <c r="R444" s="529"/>
      <c r="S444" s="170">
        <f t="shared" si="119"/>
        <v>0</v>
      </c>
      <c r="T444" s="171">
        <f t="shared" si="120"/>
        <v>0</v>
      </c>
      <c r="U444" s="170">
        <f t="shared" si="121"/>
        <v>0</v>
      </c>
      <c r="V444" s="171">
        <f t="shared" si="122"/>
        <v>8959.8720000000012</v>
      </c>
      <c r="X444" s="545" t="str">
        <f t="shared" si="129"/>
        <v/>
      </c>
      <c r="Y444" s="546">
        <f t="shared" si="130"/>
        <v>0</v>
      </c>
      <c r="AA444" s="792"/>
      <c r="AB444" s="792"/>
      <c r="AC444" s="792"/>
      <c r="AD444" s="792"/>
      <c r="AE444" s="792"/>
      <c r="AF444" s="792"/>
    </row>
    <row r="445" spans="1:32" ht="14.25" customHeight="1">
      <c r="A445" s="294"/>
      <c r="B445" s="293"/>
      <c r="C445" s="480"/>
      <c r="D445" s="481" t="s">
        <v>147</v>
      </c>
      <c r="E445" s="761" t="s">
        <v>121</v>
      </c>
      <c r="F445" s="761"/>
      <c r="G445" s="761"/>
      <c r="H445" s="759" t="s">
        <v>10</v>
      </c>
      <c r="I445" s="482">
        <v>172.8</v>
      </c>
      <c r="J445" s="483">
        <f t="shared" si="118"/>
        <v>0</v>
      </c>
      <c r="K445" s="484">
        <f t="shared" si="125"/>
        <v>2.8999999999999998E-3</v>
      </c>
      <c r="L445" s="485">
        <f t="shared" si="116"/>
        <v>0</v>
      </c>
      <c r="M445" s="482">
        <f t="shared" si="124"/>
        <v>47.43</v>
      </c>
      <c r="N445" s="486">
        <f t="shared" si="117"/>
        <v>0</v>
      </c>
      <c r="O445" s="486">
        <f t="shared" si="123"/>
        <v>8195.9040000000005</v>
      </c>
      <c r="P445" s="487">
        <f t="shared" si="131"/>
        <v>8195.9040000000005</v>
      </c>
      <c r="Q445" s="290"/>
      <c r="R445" s="529"/>
      <c r="S445" s="170">
        <f t="shared" si="119"/>
        <v>0</v>
      </c>
      <c r="T445" s="171">
        <f t="shared" si="120"/>
        <v>0</v>
      </c>
      <c r="U445" s="170">
        <f t="shared" si="121"/>
        <v>8959.8720000000012</v>
      </c>
      <c r="V445" s="171">
        <f t="shared" si="122"/>
        <v>0</v>
      </c>
      <c r="X445" s="545">
        <f t="shared" si="129"/>
        <v>0</v>
      </c>
      <c r="Y445" s="546">
        <f t="shared" si="130"/>
        <v>0</v>
      </c>
      <c r="AA445" s="792"/>
      <c r="AB445" s="792"/>
      <c r="AC445" s="792"/>
      <c r="AD445" s="792"/>
      <c r="AE445" s="792"/>
      <c r="AF445" s="792"/>
    </row>
    <row r="446" spans="1:32" ht="14.25" customHeight="1">
      <c r="A446" s="294"/>
      <c r="B446" s="293"/>
      <c r="C446" s="480"/>
      <c r="D446" s="481" t="s">
        <v>187</v>
      </c>
      <c r="E446" s="761" t="s">
        <v>122</v>
      </c>
      <c r="F446" s="761"/>
      <c r="G446" s="761"/>
      <c r="H446" s="759" t="s">
        <v>10</v>
      </c>
      <c r="I446" s="482">
        <v>19.2</v>
      </c>
      <c r="J446" s="483">
        <f t="shared" si="118"/>
        <v>0</v>
      </c>
      <c r="K446" s="484">
        <f t="shared" si="125"/>
        <v>2.9999999999999997E-4</v>
      </c>
      <c r="L446" s="485">
        <f t="shared" si="116"/>
        <v>0</v>
      </c>
      <c r="M446" s="482">
        <f t="shared" si="124"/>
        <v>39.79</v>
      </c>
      <c r="N446" s="486">
        <f t="shared" si="117"/>
        <v>0</v>
      </c>
      <c r="O446" s="486">
        <f t="shared" si="123"/>
        <v>763.96799999999996</v>
      </c>
      <c r="P446" s="487">
        <f t="shared" si="131"/>
        <v>763.96799999999996</v>
      </c>
      <c r="Q446" s="290"/>
      <c r="R446" s="529"/>
      <c r="S446" s="170">
        <f t="shared" si="119"/>
        <v>0</v>
      </c>
      <c r="T446" s="171">
        <f t="shared" si="120"/>
        <v>0</v>
      </c>
      <c r="U446" s="170">
        <f t="shared" si="121"/>
        <v>763.96799999999996</v>
      </c>
      <c r="V446" s="171">
        <f t="shared" si="122"/>
        <v>0</v>
      </c>
      <c r="X446" s="545">
        <f t="shared" si="129"/>
        <v>0</v>
      </c>
      <c r="Y446" s="546">
        <f t="shared" si="130"/>
        <v>0</v>
      </c>
      <c r="AA446" s="792"/>
      <c r="AB446" s="792"/>
      <c r="AC446" s="792"/>
      <c r="AD446" s="792"/>
      <c r="AE446" s="792"/>
      <c r="AF446" s="792"/>
    </row>
    <row r="447" spans="1:32" ht="14.25" customHeight="1">
      <c r="A447" s="294"/>
      <c r="B447" s="293"/>
      <c r="C447" s="480">
        <v>6</v>
      </c>
      <c r="D447" s="481" t="s">
        <v>113</v>
      </c>
      <c r="E447" s="760" t="s">
        <v>156</v>
      </c>
      <c r="F447" s="761"/>
      <c r="G447" s="761"/>
      <c r="H447" s="759" t="s">
        <v>144</v>
      </c>
      <c r="I447" s="482"/>
      <c r="J447" s="483"/>
      <c r="K447" s="484">
        <f t="shared" si="125"/>
        <v>0</v>
      </c>
      <c r="L447" s="485">
        <f t="shared" si="116"/>
        <v>0</v>
      </c>
      <c r="M447" s="482">
        <f t="shared" si="124"/>
        <v>0</v>
      </c>
      <c r="N447" s="486">
        <f t="shared" si="117"/>
        <v>0</v>
      </c>
      <c r="O447" s="486">
        <f t="shared" si="123"/>
        <v>0</v>
      </c>
      <c r="P447" s="487">
        <f t="shared" si="131"/>
        <v>0</v>
      </c>
      <c r="Q447" s="290"/>
      <c r="R447" s="529"/>
      <c r="S447" s="170">
        <f t="shared" si="119"/>
        <v>0</v>
      </c>
      <c r="T447" s="171">
        <f t="shared" si="120"/>
        <v>0</v>
      </c>
      <c r="U447" s="170">
        <f t="shared" si="121"/>
        <v>0</v>
      </c>
      <c r="V447" s="171">
        <f t="shared" si="122"/>
        <v>29433.531400000003</v>
      </c>
      <c r="X447" s="545" t="str">
        <f t="shared" si="129"/>
        <v/>
      </c>
      <c r="Y447" s="546">
        <f t="shared" si="130"/>
        <v>0</v>
      </c>
      <c r="AA447" s="792"/>
      <c r="AB447" s="792"/>
      <c r="AC447" s="792"/>
      <c r="AD447" s="792"/>
      <c r="AE447" s="792"/>
      <c r="AF447" s="792"/>
    </row>
    <row r="448" spans="1:32" ht="14.25" customHeight="1">
      <c r="A448" s="294"/>
      <c r="B448" s="293"/>
      <c r="C448" s="480"/>
      <c r="D448" s="481" t="s">
        <v>188</v>
      </c>
      <c r="E448" s="761" t="s">
        <v>189</v>
      </c>
      <c r="F448" s="761"/>
      <c r="G448" s="761"/>
      <c r="H448" s="759" t="s">
        <v>108</v>
      </c>
      <c r="I448" s="482">
        <v>242.39</v>
      </c>
      <c r="J448" s="483">
        <f t="shared" si="118"/>
        <v>0</v>
      </c>
      <c r="K448" s="484">
        <f t="shared" si="125"/>
        <v>2.0000000000000001E-4</v>
      </c>
      <c r="L448" s="485">
        <f t="shared" si="116"/>
        <v>0</v>
      </c>
      <c r="M448" s="482">
        <f t="shared" si="124"/>
        <v>2.4</v>
      </c>
      <c r="N448" s="486">
        <f t="shared" si="117"/>
        <v>0</v>
      </c>
      <c r="O448" s="486">
        <f t="shared" si="123"/>
        <v>581.73599999999999</v>
      </c>
      <c r="P448" s="487">
        <f t="shared" si="131"/>
        <v>581.73599999999999</v>
      </c>
      <c r="Q448" s="290"/>
      <c r="R448" s="529"/>
      <c r="S448" s="170">
        <f t="shared" si="119"/>
        <v>0</v>
      </c>
      <c r="T448" s="171">
        <f t="shared" si="120"/>
        <v>0</v>
      </c>
      <c r="U448" s="170">
        <f t="shared" si="121"/>
        <v>29433.531400000003</v>
      </c>
      <c r="V448" s="171">
        <f t="shared" si="122"/>
        <v>0</v>
      </c>
      <c r="X448" s="545">
        <f t="shared" si="129"/>
        <v>0</v>
      </c>
      <c r="Y448" s="546">
        <f t="shared" si="130"/>
        <v>0</v>
      </c>
      <c r="AA448" s="792"/>
      <c r="AB448" s="792"/>
      <c r="AC448" s="792"/>
      <c r="AD448" s="792"/>
      <c r="AE448" s="792"/>
      <c r="AF448" s="792"/>
    </row>
    <row r="449" spans="1:32" ht="14.25" customHeight="1">
      <c r="A449" s="294"/>
      <c r="B449" s="293"/>
      <c r="C449" s="480"/>
      <c r="D449" s="481" t="s">
        <v>190</v>
      </c>
      <c r="E449" s="761" t="s">
        <v>191</v>
      </c>
      <c r="F449" s="761"/>
      <c r="G449" s="761"/>
      <c r="H449" s="759" t="s">
        <v>107</v>
      </c>
      <c r="I449" s="482">
        <v>24.24</v>
      </c>
      <c r="J449" s="483">
        <f t="shared" si="118"/>
        <v>0</v>
      </c>
      <c r="K449" s="484">
        <f t="shared" si="125"/>
        <v>1.2999999999999999E-3</v>
      </c>
      <c r="L449" s="485">
        <f t="shared" si="116"/>
        <v>0</v>
      </c>
      <c r="M449" s="482">
        <f t="shared" si="124"/>
        <v>153.44</v>
      </c>
      <c r="N449" s="486">
        <f t="shared" si="117"/>
        <v>0</v>
      </c>
      <c r="O449" s="486">
        <f t="shared" si="123"/>
        <v>3719.3855999999996</v>
      </c>
      <c r="P449" s="487">
        <f t="shared" si="131"/>
        <v>3719.3855999999996</v>
      </c>
      <c r="Q449" s="290"/>
      <c r="R449" s="529"/>
      <c r="S449" s="170">
        <f t="shared" si="119"/>
        <v>0</v>
      </c>
      <c r="T449" s="171">
        <f t="shared" si="120"/>
        <v>0</v>
      </c>
      <c r="U449" s="170">
        <f t="shared" si="121"/>
        <v>28851.795400000003</v>
      </c>
      <c r="V449" s="171">
        <f t="shared" si="122"/>
        <v>0</v>
      </c>
      <c r="X449" s="545">
        <f t="shared" si="129"/>
        <v>0</v>
      </c>
      <c r="Y449" s="546">
        <f t="shared" si="130"/>
        <v>0</v>
      </c>
      <c r="AA449" s="792"/>
      <c r="AB449" s="792"/>
      <c r="AC449" s="792"/>
      <c r="AD449" s="792"/>
      <c r="AE449" s="792"/>
      <c r="AF449" s="792"/>
    </row>
    <row r="450" spans="1:32" ht="14.25" customHeight="1">
      <c r="A450" s="294"/>
      <c r="B450" s="293"/>
      <c r="C450" s="480"/>
      <c r="D450" s="481" t="s">
        <v>192</v>
      </c>
      <c r="E450" s="761" t="s">
        <v>194</v>
      </c>
      <c r="F450" s="761"/>
      <c r="G450" s="761"/>
      <c r="H450" s="759" t="s">
        <v>108</v>
      </c>
      <c r="I450" s="482">
        <v>71.2</v>
      </c>
      <c r="J450" s="483">
        <f t="shared" si="118"/>
        <v>0</v>
      </c>
      <c r="K450" s="484">
        <f t="shared" si="125"/>
        <v>3.8999999999999998E-3</v>
      </c>
      <c r="L450" s="485">
        <f t="shared" si="116"/>
        <v>0</v>
      </c>
      <c r="M450" s="482">
        <f t="shared" si="124"/>
        <v>155.88</v>
      </c>
      <c r="N450" s="486">
        <f t="shared" si="117"/>
        <v>0</v>
      </c>
      <c r="O450" s="486">
        <f t="shared" si="123"/>
        <v>11098.656000000001</v>
      </c>
      <c r="P450" s="487">
        <f t="shared" si="131"/>
        <v>11098.656000000001</v>
      </c>
      <c r="Q450" s="290"/>
      <c r="R450" s="529"/>
      <c r="S450" s="170">
        <f t="shared" si="119"/>
        <v>0</v>
      </c>
      <c r="T450" s="171">
        <f t="shared" si="120"/>
        <v>0</v>
      </c>
      <c r="U450" s="170">
        <f t="shared" si="121"/>
        <v>25132.409800000001</v>
      </c>
      <c r="V450" s="171">
        <f t="shared" si="122"/>
        <v>0</v>
      </c>
      <c r="X450" s="545">
        <f t="shared" si="129"/>
        <v>0</v>
      </c>
      <c r="Y450" s="546">
        <f t="shared" si="130"/>
        <v>0</v>
      </c>
      <c r="AA450" s="792"/>
      <c r="AB450" s="792"/>
      <c r="AC450" s="792"/>
      <c r="AD450" s="792"/>
      <c r="AE450" s="792"/>
      <c r="AF450" s="792"/>
    </row>
    <row r="451" spans="1:32" ht="14.25" customHeight="1">
      <c r="A451" s="294"/>
      <c r="B451" s="293"/>
      <c r="C451" s="480"/>
      <c r="D451" s="481" t="s">
        <v>193</v>
      </c>
      <c r="E451" s="761" t="s">
        <v>197</v>
      </c>
      <c r="F451" s="761"/>
      <c r="G451" s="761"/>
      <c r="H451" s="759" t="s">
        <v>108</v>
      </c>
      <c r="I451" s="482">
        <v>127.03</v>
      </c>
      <c r="J451" s="483">
        <f t="shared" si="118"/>
        <v>0</v>
      </c>
      <c r="K451" s="484">
        <f t="shared" si="125"/>
        <v>1.8E-3</v>
      </c>
      <c r="L451" s="485">
        <f t="shared" si="116"/>
        <v>0</v>
      </c>
      <c r="M451" s="482">
        <f t="shared" si="124"/>
        <v>40.64</v>
      </c>
      <c r="N451" s="486">
        <f t="shared" si="117"/>
        <v>0</v>
      </c>
      <c r="O451" s="486">
        <f t="shared" si="123"/>
        <v>5162.4992000000002</v>
      </c>
      <c r="P451" s="487">
        <f t="shared" si="131"/>
        <v>5162.4992000000002</v>
      </c>
      <c r="Q451" s="290"/>
      <c r="R451" s="529"/>
      <c r="S451" s="170">
        <f t="shared" si="119"/>
        <v>0</v>
      </c>
      <c r="T451" s="171">
        <f t="shared" si="120"/>
        <v>0</v>
      </c>
      <c r="U451" s="170">
        <f t="shared" si="121"/>
        <v>14033.7538</v>
      </c>
      <c r="V451" s="171">
        <f t="shared" si="122"/>
        <v>0</v>
      </c>
      <c r="X451" s="545">
        <f t="shared" si="129"/>
        <v>0</v>
      </c>
      <c r="Y451" s="546">
        <f t="shared" si="130"/>
        <v>0</v>
      </c>
      <c r="AA451" s="792"/>
      <c r="AB451" s="792"/>
      <c r="AC451" s="792"/>
      <c r="AD451" s="792"/>
      <c r="AE451" s="792"/>
      <c r="AF451" s="792"/>
    </row>
    <row r="452" spans="1:32" ht="14.25" customHeight="1">
      <c r="A452" s="294"/>
      <c r="B452" s="293"/>
      <c r="C452" s="480"/>
      <c r="D452" s="481" t="s">
        <v>195</v>
      </c>
      <c r="E452" s="761" t="s">
        <v>196</v>
      </c>
      <c r="F452" s="761"/>
      <c r="G452" s="761"/>
      <c r="H452" s="759" t="s">
        <v>108</v>
      </c>
      <c r="I452" s="482">
        <v>44.16</v>
      </c>
      <c r="J452" s="483">
        <f t="shared" si="118"/>
        <v>0</v>
      </c>
      <c r="K452" s="484">
        <f t="shared" si="125"/>
        <v>1.5E-3</v>
      </c>
      <c r="L452" s="485">
        <f t="shared" si="116"/>
        <v>0</v>
      </c>
      <c r="M452" s="482">
        <f t="shared" si="124"/>
        <v>94.86</v>
      </c>
      <c r="N452" s="486">
        <f t="shared" si="117"/>
        <v>0</v>
      </c>
      <c r="O452" s="486">
        <f t="shared" si="123"/>
        <v>4189.0175999999992</v>
      </c>
      <c r="P452" s="487">
        <f t="shared" si="131"/>
        <v>4189.0175999999992</v>
      </c>
      <c r="Q452" s="290"/>
      <c r="R452" s="529"/>
      <c r="S452" s="170">
        <f t="shared" si="119"/>
        <v>0</v>
      </c>
      <c r="T452" s="171">
        <f t="shared" si="120"/>
        <v>0</v>
      </c>
      <c r="U452" s="170">
        <f t="shared" si="121"/>
        <v>8871.2546000000002</v>
      </c>
      <c r="V452" s="171">
        <f t="shared" si="122"/>
        <v>0</v>
      </c>
      <c r="X452" s="545">
        <f t="shared" si="129"/>
        <v>0</v>
      </c>
      <c r="Y452" s="546">
        <f t="shared" si="130"/>
        <v>0</v>
      </c>
      <c r="AA452" s="792"/>
      <c r="AB452" s="792"/>
      <c r="AC452" s="792"/>
      <c r="AD452" s="792"/>
      <c r="AE452" s="792"/>
      <c r="AF452" s="792"/>
    </row>
    <row r="453" spans="1:32" ht="14.25" customHeight="1">
      <c r="A453" s="294"/>
      <c r="B453" s="293"/>
      <c r="C453" s="480"/>
      <c r="D453" s="481" t="s">
        <v>198</v>
      </c>
      <c r="E453" s="761" t="s">
        <v>199</v>
      </c>
      <c r="F453" s="761"/>
      <c r="G453" s="761"/>
      <c r="H453" s="759" t="s">
        <v>10</v>
      </c>
      <c r="I453" s="482">
        <v>209.4</v>
      </c>
      <c r="J453" s="483">
        <f t="shared" si="118"/>
        <v>0</v>
      </c>
      <c r="K453" s="484">
        <f t="shared" si="125"/>
        <v>0</v>
      </c>
      <c r="L453" s="485">
        <f t="shared" si="116"/>
        <v>0</v>
      </c>
      <c r="M453" s="482">
        <f t="shared" si="124"/>
        <v>0.41</v>
      </c>
      <c r="N453" s="486">
        <f t="shared" si="117"/>
        <v>0</v>
      </c>
      <c r="O453" s="486">
        <f t="shared" si="123"/>
        <v>85.853999999999999</v>
      </c>
      <c r="P453" s="487">
        <f t="shared" si="131"/>
        <v>85.853999999999999</v>
      </c>
      <c r="Q453" s="290"/>
      <c r="R453" s="529"/>
      <c r="S453" s="170">
        <f t="shared" si="119"/>
        <v>0</v>
      </c>
      <c r="T453" s="171">
        <f t="shared" si="120"/>
        <v>0</v>
      </c>
      <c r="U453" s="170">
        <f t="shared" si="121"/>
        <v>4682.2370000000001</v>
      </c>
      <c r="V453" s="171">
        <f t="shared" si="122"/>
        <v>0</v>
      </c>
      <c r="X453" s="545">
        <f t="shared" si="129"/>
        <v>0</v>
      </c>
      <c r="Y453" s="546">
        <f t="shared" si="130"/>
        <v>0</v>
      </c>
      <c r="AA453" s="792"/>
      <c r="AB453" s="792"/>
      <c r="AC453" s="792"/>
      <c r="AD453" s="792"/>
      <c r="AE453" s="792"/>
      <c r="AF453" s="792"/>
    </row>
    <row r="454" spans="1:32" ht="14.25" customHeight="1">
      <c r="A454" s="294"/>
      <c r="B454" s="293"/>
      <c r="C454" s="480"/>
      <c r="D454" s="481" t="s">
        <v>200</v>
      </c>
      <c r="E454" s="761" t="s">
        <v>123</v>
      </c>
      <c r="F454" s="761"/>
      <c r="G454" s="761"/>
      <c r="H454" s="759" t="s">
        <v>108</v>
      </c>
      <c r="I454" s="482">
        <v>264.14</v>
      </c>
      <c r="J454" s="483">
        <f t="shared" si="118"/>
        <v>0</v>
      </c>
      <c r="K454" s="484">
        <f t="shared" si="125"/>
        <v>1E-3</v>
      </c>
      <c r="L454" s="485">
        <f t="shared" si="116"/>
        <v>0</v>
      </c>
      <c r="M454" s="482">
        <f t="shared" si="124"/>
        <v>10.45</v>
      </c>
      <c r="N454" s="486">
        <f t="shared" si="117"/>
        <v>0</v>
      </c>
      <c r="O454" s="486">
        <f t="shared" si="123"/>
        <v>2760.2629999999995</v>
      </c>
      <c r="P454" s="487">
        <f t="shared" si="131"/>
        <v>2760.2629999999995</v>
      </c>
      <c r="Q454" s="290"/>
      <c r="R454" s="529"/>
      <c r="S454" s="170">
        <f t="shared" si="119"/>
        <v>0</v>
      </c>
      <c r="T454" s="171">
        <f t="shared" si="120"/>
        <v>0</v>
      </c>
      <c r="U454" s="170">
        <f t="shared" si="121"/>
        <v>4596.3829999999998</v>
      </c>
      <c r="V454" s="171">
        <f t="shared" si="122"/>
        <v>0</v>
      </c>
      <c r="X454" s="545">
        <f t="shared" si="129"/>
        <v>0</v>
      </c>
      <c r="Y454" s="546">
        <f t="shared" si="130"/>
        <v>0</v>
      </c>
      <c r="AA454" s="792"/>
      <c r="AB454" s="792"/>
      <c r="AC454" s="792"/>
      <c r="AD454" s="792"/>
      <c r="AE454" s="792"/>
      <c r="AF454" s="792"/>
    </row>
    <row r="455" spans="1:32" ht="14.25" customHeight="1">
      <c r="A455" s="294"/>
      <c r="B455" s="293"/>
      <c r="C455" s="480"/>
      <c r="D455" s="481" t="s">
        <v>201</v>
      </c>
      <c r="E455" s="761" t="s">
        <v>202</v>
      </c>
      <c r="F455" s="761"/>
      <c r="G455" s="761"/>
      <c r="H455" s="759" t="s">
        <v>106</v>
      </c>
      <c r="I455" s="482">
        <v>4</v>
      </c>
      <c r="J455" s="483">
        <f t="shared" si="118"/>
        <v>0</v>
      </c>
      <c r="K455" s="484">
        <f t="shared" si="125"/>
        <v>5.9999999999999995E-4</v>
      </c>
      <c r="L455" s="485">
        <f t="shared" si="116"/>
        <v>0</v>
      </c>
      <c r="M455" s="482">
        <f t="shared" si="124"/>
        <v>459.03</v>
      </c>
      <c r="N455" s="486">
        <f t="shared" si="117"/>
        <v>0</v>
      </c>
      <c r="O455" s="486">
        <f t="shared" si="123"/>
        <v>1836.12</v>
      </c>
      <c r="P455" s="487">
        <f t="shared" si="131"/>
        <v>1836.12</v>
      </c>
      <c r="Q455" s="290"/>
      <c r="R455" s="529"/>
      <c r="S455" s="170">
        <f t="shared" si="119"/>
        <v>0</v>
      </c>
      <c r="T455" s="171">
        <f t="shared" si="120"/>
        <v>0</v>
      </c>
      <c r="U455" s="170">
        <f t="shared" si="121"/>
        <v>1836.12</v>
      </c>
      <c r="V455" s="171">
        <f t="shared" si="122"/>
        <v>0</v>
      </c>
      <c r="X455" s="545">
        <f t="shared" si="129"/>
        <v>0</v>
      </c>
      <c r="Y455" s="546">
        <f t="shared" si="130"/>
        <v>0</v>
      </c>
      <c r="AA455" s="792"/>
      <c r="AB455" s="792"/>
      <c r="AC455" s="792"/>
      <c r="AD455" s="792"/>
      <c r="AE455" s="792"/>
      <c r="AF455" s="792"/>
    </row>
    <row r="456" spans="1:32" ht="14.25" customHeight="1">
      <c r="A456" s="294"/>
      <c r="B456" s="293"/>
      <c r="C456" s="480">
        <v>7</v>
      </c>
      <c r="D456" s="481" t="s">
        <v>114</v>
      </c>
      <c r="E456" s="760" t="s">
        <v>9</v>
      </c>
      <c r="F456" s="761"/>
      <c r="G456" s="761"/>
      <c r="H456" s="759" t="s">
        <v>144</v>
      </c>
      <c r="I456" s="482"/>
      <c r="J456" s="483"/>
      <c r="K456" s="484">
        <f t="shared" si="125"/>
        <v>0</v>
      </c>
      <c r="L456" s="485">
        <f t="shared" si="116"/>
        <v>0</v>
      </c>
      <c r="M456" s="482">
        <f t="shared" si="124"/>
        <v>0</v>
      </c>
      <c r="N456" s="486">
        <f t="shared" si="117"/>
        <v>0</v>
      </c>
      <c r="O456" s="486">
        <f t="shared" si="123"/>
        <v>0</v>
      </c>
      <c r="P456" s="487">
        <f t="shared" si="131"/>
        <v>0</v>
      </c>
      <c r="Q456" s="290"/>
      <c r="R456" s="529"/>
      <c r="S456" s="170">
        <f t="shared" si="119"/>
        <v>0</v>
      </c>
      <c r="T456" s="171">
        <f t="shared" si="120"/>
        <v>0</v>
      </c>
      <c r="U456" s="170">
        <f t="shared" si="121"/>
        <v>0</v>
      </c>
      <c r="V456" s="171">
        <f t="shared" si="122"/>
        <v>4147.8739000000005</v>
      </c>
      <c r="X456" s="545" t="str">
        <f t="shared" si="129"/>
        <v/>
      </c>
      <c r="Y456" s="546">
        <f t="shared" si="130"/>
        <v>0</v>
      </c>
      <c r="AA456" s="792"/>
      <c r="AB456" s="792"/>
      <c r="AC456" s="792"/>
      <c r="AD456" s="792"/>
      <c r="AE456" s="792"/>
      <c r="AF456" s="792"/>
    </row>
    <row r="457" spans="1:32" ht="14.25" customHeight="1">
      <c r="A457" s="294"/>
      <c r="B457" s="293"/>
      <c r="C457" s="480"/>
      <c r="D457" s="481" t="s">
        <v>148</v>
      </c>
      <c r="E457" s="761" t="s">
        <v>124</v>
      </c>
      <c r="F457" s="761"/>
      <c r="G457" s="761"/>
      <c r="H457" s="759" t="s">
        <v>108</v>
      </c>
      <c r="I457" s="482">
        <v>41.59</v>
      </c>
      <c r="J457" s="483">
        <f t="shared" si="118"/>
        <v>0</v>
      </c>
      <c r="K457" s="484">
        <f t="shared" si="125"/>
        <v>5.0000000000000001E-4</v>
      </c>
      <c r="L457" s="485">
        <f t="shared" si="116"/>
        <v>0</v>
      </c>
      <c r="M457" s="482">
        <f t="shared" si="124"/>
        <v>34.21</v>
      </c>
      <c r="N457" s="486">
        <f t="shared" si="117"/>
        <v>0</v>
      </c>
      <c r="O457" s="486">
        <f t="shared" si="123"/>
        <v>1422.7939000000001</v>
      </c>
      <c r="P457" s="487">
        <f t="shared" si="131"/>
        <v>1422.7939000000001</v>
      </c>
      <c r="Q457" s="290"/>
      <c r="R457" s="529"/>
      <c r="S457" s="170">
        <f t="shared" si="119"/>
        <v>0</v>
      </c>
      <c r="T457" s="171">
        <f t="shared" si="120"/>
        <v>0</v>
      </c>
      <c r="U457" s="170">
        <f t="shared" si="121"/>
        <v>4147.8739000000005</v>
      </c>
      <c r="V457" s="171">
        <f t="shared" si="122"/>
        <v>0</v>
      </c>
      <c r="X457" s="545">
        <f t="shared" si="129"/>
        <v>0</v>
      </c>
      <c r="Y457" s="546">
        <f t="shared" si="130"/>
        <v>0</v>
      </c>
      <c r="AA457" s="792"/>
      <c r="AB457" s="792"/>
      <c r="AC457" s="792"/>
      <c r="AD457" s="792"/>
      <c r="AE457" s="792"/>
      <c r="AF457" s="792"/>
    </row>
    <row r="458" spans="1:32" ht="14.25" customHeight="1">
      <c r="A458" s="294"/>
      <c r="B458" s="293"/>
      <c r="C458" s="480"/>
      <c r="D458" s="481" t="s">
        <v>203</v>
      </c>
      <c r="E458" s="761" t="s">
        <v>125</v>
      </c>
      <c r="F458" s="761"/>
      <c r="G458" s="761"/>
      <c r="H458" s="759" t="s">
        <v>106</v>
      </c>
      <c r="I458" s="482">
        <v>2</v>
      </c>
      <c r="J458" s="483">
        <f t="shared" si="118"/>
        <v>0</v>
      </c>
      <c r="K458" s="484">
        <f t="shared" si="125"/>
        <v>4.0000000000000002E-4</v>
      </c>
      <c r="L458" s="485">
        <f t="shared" si="116"/>
        <v>0</v>
      </c>
      <c r="M458" s="482">
        <f t="shared" si="124"/>
        <v>539.02</v>
      </c>
      <c r="N458" s="486">
        <f t="shared" si="117"/>
        <v>0</v>
      </c>
      <c r="O458" s="486">
        <f t="shared" si="123"/>
        <v>1078.04</v>
      </c>
      <c r="P458" s="487">
        <f t="shared" si="131"/>
        <v>1078.04</v>
      </c>
      <c r="Q458" s="290"/>
      <c r="R458" s="529"/>
      <c r="S458" s="170">
        <f t="shared" si="119"/>
        <v>0</v>
      </c>
      <c r="T458" s="171">
        <f t="shared" si="120"/>
        <v>0</v>
      </c>
      <c r="U458" s="170">
        <f t="shared" si="121"/>
        <v>2725.08</v>
      </c>
      <c r="V458" s="171">
        <f t="shared" si="122"/>
        <v>0</v>
      </c>
      <c r="X458" s="545">
        <f t="shared" si="129"/>
        <v>0</v>
      </c>
      <c r="Y458" s="546">
        <f t="shared" si="130"/>
        <v>0</v>
      </c>
      <c r="AA458" s="792"/>
      <c r="AB458" s="792"/>
      <c r="AC458" s="792"/>
      <c r="AD458" s="792"/>
      <c r="AE458" s="792"/>
      <c r="AF458" s="792"/>
    </row>
    <row r="459" spans="1:32" ht="14.25" customHeight="1">
      <c r="A459" s="294"/>
      <c r="B459" s="293"/>
      <c r="C459" s="480"/>
      <c r="D459" s="481" t="s">
        <v>204</v>
      </c>
      <c r="E459" s="761" t="s">
        <v>126</v>
      </c>
      <c r="F459" s="761"/>
      <c r="G459" s="761"/>
      <c r="H459" s="759" t="s">
        <v>106</v>
      </c>
      <c r="I459" s="482">
        <v>2</v>
      </c>
      <c r="J459" s="483">
        <f t="shared" si="118"/>
        <v>0</v>
      </c>
      <c r="K459" s="484">
        <f t="shared" si="125"/>
        <v>4.0000000000000002E-4</v>
      </c>
      <c r="L459" s="485">
        <f t="shared" si="116"/>
        <v>0</v>
      </c>
      <c r="M459" s="482">
        <f t="shared" si="124"/>
        <v>551.99</v>
      </c>
      <c r="N459" s="486">
        <f t="shared" si="117"/>
        <v>0</v>
      </c>
      <c r="O459" s="486">
        <f t="shared" si="123"/>
        <v>1103.98</v>
      </c>
      <c r="P459" s="487">
        <f t="shared" si="131"/>
        <v>1103.98</v>
      </c>
      <c r="Q459" s="290"/>
      <c r="R459" s="529"/>
      <c r="S459" s="170">
        <f t="shared" si="119"/>
        <v>0</v>
      </c>
      <c r="T459" s="171">
        <f t="shared" si="120"/>
        <v>0</v>
      </c>
      <c r="U459" s="170">
        <f t="shared" si="121"/>
        <v>1647.04</v>
      </c>
      <c r="V459" s="171">
        <f t="shared" si="122"/>
        <v>0</v>
      </c>
      <c r="X459" s="545">
        <f t="shared" si="129"/>
        <v>0</v>
      </c>
      <c r="Y459" s="546">
        <f t="shared" si="130"/>
        <v>0</v>
      </c>
      <c r="AA459" s="792"/>
      <c r="AB459" s="792"/>
      <c r="AC459" s="792"/>
      <c r="AD459" s="792"/>
      <c r="AE459" s="792"/>
      <c r="AF459" s="792"/>
    </row>
    <row r="460" spans="1:32" ht="14.25" customHeight="1">
      <c r="A460" s="294"/>
      <c r="B460" s="293"/>
      <c r="C460" s="480"/>
      <c r="D460" s="481" t="s">
        <v>205</v>
      </c>
      <c r="E460" s="761" t="s">
        <v>207</v>
      </c>
      <c r="F460" s="761"/>
      <c r="G460" s="761"/>
      <c r="H460" s="759" t="s">
        <v>106</v>
      </c>
      <c r="I460" s="482">
        <v>1</v>
      </c>
      <c r="J460" s="483">
        <f t="shared" si="118"/>
        <v>0</v>
      </c>
      <c r="K460" s="484">
        <f t="shared" si="125"/>
        <v>2.0000000000000001E-4</v>
      </c>
      <c r="L460" s="485">
        <f t="shared" si="116"/>
        <v>0</v>
      </c>
      <c r="M460" s="482">
        <f t="shared" si="124"/>
        <v>543.05999999999995</v>
      </c>
      <c r="N460" s="486">
        <f t="shared" si="117"/>
        <v>0</v>
      </c>
      <c r="O460" s="486">
        <f t="shared" si="123"/>
        <v>543.05999999999995</v>
      </c>
      <c r="P460" s="487">
        <f t="shared" si="131"/>
        <v>543.05999999999995</v>
      </c>
      <c r="Q460" s="290"/>
      <c r="R460" s="529"/>
      <c r="S460" s="170">
        <f t="shared" si="119"/>
        <v>0</v>
      </c>
      <c r="T460" s="171">
        <f t="shared" si="120"/>
        <v>0</v>
      </c>
      <c r="U460" s="170">
        <f t="shared" si="121"/>
        <v>543.05999999999995</v>
      </c>
      <c r="V460" s="171">
        <f t="shared" si="122"/>
        <v>0</v>
      </c>
      <c r="X460" s="545">
        <f t="shared" si="129"/>
        <v>0</v>
      </c>
      <c r="Y460" s="546">
        <f t="shared" si="130"/>
        <v>0</v>
      </c>
      <c r="AA460" s="792"/>
      <c r="AB460" s="792"/>
      <c r="AC460" s="792"/>
      <c r="AD460" s="792"/>
      <c r="AE460" s="792"/>
      <c r="AF460" s="792"/>
    </row>
    <row r="461" spans="1:32" ht="14.25" customHeight="1">
      <c r="A461" s="294"/>
      <c r="B461" s="293"/>
      <c r="C461" s="480"/>
      <c r="D461" s="481" t="s">
        <v>206</v>
      </c>
      <c r="E461" s="761" t="s">
        <v>157</v>
      </c>
      <c r="F461" s="761"/>
      <c r="G461" s="761"/>
      <c r="H461" s="759" t="s">
        <v>106</v>
      </c>
      <c r="I461" s="482">
        <v>0</v>
      </c>
      <c r="J461" s="483">
        <f t="shared" si="118"/>
        <v>0</v>
      </c>
      <c r="K461" s="484">
        <f t="shared" si="125"/>
        <v>0</v>
      </c>
      <c r="L461" s="485">
        <f t="shared" si="116"/>
        <v>0</v>
      </c>
      <c r="M461" s="482">
        <f t="shared" si="124"/>
        <v>557.28</v>
      </c>
      <c r="N461" s="486">
        <f t="shared" si="117"/>
        <v>0</v>
      </c>
      <c r="O461" s="486">
        <f t="shared" si="123"/>
        <v>0</v>
      </c>
      <c r="P461" s="487">
        <f t="shared" si="131"/>
        <v>0</v>
      </c>
      <c r="Q461" s="290"/>
      <c r="R461" s="529"/>
      <c r="S461" s="170">
        <f t="shared" si="119"/>
        <v>0</v>
      </c>
      <c r="T461" s="171">
        <f t="shared" si="120"/>
        <v>0</v>
      </c>
      <c r="U461" s="170">
        <f t="shared" si="121"/>
        <v>0</v>
      </c>
      <c r="V461" s="171">
        <f t="shared" si="122"/>
        <v>0</v>
      </c>
      <c r="X461" s="545">
        <f t="shared" si="129"/>
        <v>0</v>
      </c>
      <c r="Y461" s="546">
        <f t="shared" si="130"/>
        <v>0</v>
      </c>
      <c r="AA461" s="792"/>
      <c r="AB461" s="792"/>
      <c r="AC461" s="792"/>
      <c r="AD461" s="792"/>
      <c r="AE461" s="792"/>
      <c r="AF461" s="792"/>
    </row>
    <row r="462" spans="1:32" ht="14.25" customHeight="1">
      <c r="A462" s="294"/>
      <c r="B462" s="293"/>
      <c r="C462" s="480">
        <v>8</v>
      </c>
      <c r="D462" s="481">
        <v>8</v>
      </c>
      <c r="E462" s="760" t="s">
        <v>127</v>
      </c>
      <c r="F462" s="761"/>
      <c r="G462" s="761"/>
      <c r="H462" s="759" t="s">
        <v>144</v>
      </c>
      <c r="I462" s="482"/>
      <c r="J462" s="483"/>
      <c r="K462" s="484">
        <f t="shared" si="125"/>
        <v>0</v>
      </c>
      <c r="L462" s="485">
        <f t="shared" ref="L462:L525" si="132">IF(I462=0,0,IF(J462&gt;100%,"excesso",IF(ISNUMBER(J462),ROUND(J462*K462,4),IF(J462="&lt;excesso",ROUND(100%*K462,4),0))))</f>
        <v>0</v>
      </c>
      <c r="M462" s="482">
        <f t="shared" si="124"/>
        <v>0</v>
      </c>
      <c r="N462" s="486">
        <f t="shared" ref="N462:N525" si="133">IF(J462&gt;100%,O462,IF(ISBLANK(I462),0,IF((R462)="cima",ROUNDUP(J462*O462,2),IF((R462)="baixo",ROUNDDOWN(J462*O462,2),ROUND(J462*O462,2)))))</f>
        <v>0</v>
      </c>
      <c r="O462" s="486">
        <f t="shared" si="123"/>
        <v>0</v>
      </c>
      <c r="P462" s="487">
        <f t="shared" si="131"/>
        <v>0</v>
      </c>
      <c r="Q462" s="290"/>
      <c r="R462" s="529"/>
      <c r="S462" s="170">
        <f t="shared" si="119"/>
        <v>0</v>
      </c>
      <c r="T462" s="171">
        <f t="shared" si="120"/>
        <v>0</v>
      </c>
      <c r="U462" s="170">
        <f t="shared" si="121"/>
        <v>0</v>
      </c>
      <c r="V462" s="171">
        <f t="shared" si="122"/>
        <v>18423.593199999999</v>
      </c>
      <c r="X462" s="545" t="str">
        <f t="shared" si="129"/>
        <v/>
      </c>
      <c r="Y462" s="546">
        <f t="shared" si="130"/>
        <v>0</v>
      </c>
      <c r="AA462" s="792"/>
      <c r="AB462" s="792"/>
      <c r="AC462" s="792"/>
      <c r="AD462" s="792"/>
      <c r="AE462" s="792"/>
      <c r="AF462" s="792"/>
    </row>
    <row r="463" spans="1:32" ht="14.25" customHeight="1">
      <c r="A463" s="294"/>
      <c r="B463" s="293"/>
      <c r="C463" s="480"/>
      <c r="D463" s="481" t="s">
        <v>146</v>
      </c>
      <c r="E463" s="761" t="s">
        <v>128</v>
      </c>
      <c r="F463" s="761"/>
      <c r="G463" s="761"/>
      <c r="H463" s="759" t="s">
        <v>107</v>
      </c>
      <c r="I463" s="482">
        <v>533.1</v>
      </c>
      <c r="J463" s="483">
        <f t="shared" ref="J463:J526" si="134">Y463</f>
        <v>0</v>
      </c>
      <c r="K463" s="484">
        <f t="shared" si="125"/>
        <v>2.3E-3</v>
      </c>
      <c r="L463" s="485">
        <f t="shared" si="132"/>
        <v>0</v>
      </c>
      <c r="M463" s="482">
        <f t="shared" si="124"/>
        <v>12.34</v>
      </c>
      <c r="N463" s="486">
        <f t="shared" si="133"/>
        <v>0</v>
      </c>
      <c r="O463" s="486">
        <f t="shared" si="123"/>
        <v>6578.4540000000006</v>
      </c>
      <c r="P463" s="487">
        <f t="shared" si="131"/>
        <v>6578.4540000000006</v>
      </c>
      <c r="Q463" s="290"/>
      <c r="R463" s="529"/>
      <c r="S463" s="170">
        <f t="shared" ref="S463:S526" si="135">IF(ISBLANK(I463),0,S464+N463)</f>
        <v>0</v>
      </c>
      <c r="T463" s="171">
        <f t="shared" ref="T463:T526" si="136">IF(ISBLANK(I463),S464,0)</f>
        <v>0</v>
      </c>
      <c r="U463" s="170">
        <f t="shared" ref="U463:U526" si="137">IF(ISBLANK(I463),0,U464+O463)</f>
        <v>18423.593199999999</v>
      </c>
      <c r="V463" s="171">
        <f t="shared" ref="V463:V526" si="138">IF(ISBLANK(I463),U464,0)</f>
        <v>0</v>
      </c>
      <c r="X463" s="545">
        <f t="shared" si="129"/>
        <v>0</v>
      </c>
      <c r="Y463" s="546">
        <f t="shared" si="130"/>
        <v>0</v>
      </c>
      <c r="AA463" s="792"/>
      <c r="AB463" s="792"/>
      <c r="AC463" s="792"/>
      <c r="AD463" s="792"/>
      <c r="AE463" s="792"/>
      <c r="AF463" s="792"/>
    </row>
    <row r="464" spans="1:32" ht="14.25" customHeight="1">
      <c r="A464" s="294"/>
      <c r="B464" s="293"/>
      <c r="C464" s="480"/>
      <c r="D464" s="481" t="s">
        <v>208</v>
      </c>
      <c r="E464" s="761" t="s">
        <v>129</v>
      </c>
      <c r="F464" s="761"/>
      <c r="G464" s="761"/>
      <c r="H464" s="759" t="s">
        <v>107</v>
      </c>
      <c r="I464" s="482">
        <v>394.02</v>
      </c>
      <c r="J464" s="483">
        <f t="shared" si="134"/>
        <v>0</v>
      </c>
      <c r="K464" s="484">
        <f t="shared" si="125"/>
        <v>3.8999999999999998E-3</v>
      </c>
      <c r="L464" s="485">
        <f t="shared" si="132"/>
        <v>0</v>
      </c>
      <c r="M464" s="482">
        <f t="shared" si="124"/>
        <v>28.46</v>
      </c>
      <c r="N464" s="486">
        <f t="shared" si="133"/>
        <v>0</v>
      </c>
      <c r="O464" s="486">
        <f t="shared" si="123"/>
        <v>11213.8092</v>
      </c>
      <c r="P464" s="487">
        <f t="shared" si="131"/>
        <v>11213.8092</v>
      </c>
      <c r="Q464" s="290"/>
      <c r="R464" s="529"/>
      <c r="S464" s="170">
        <f t="shared" si="135"/>
        <v>0</v>
      </c>
      <c r="T464" s="171">
        <f t="shared" si="136"/>
        <v>0</v>
      </c>
      <c r="U464" s="170">
        <f t="shared" si="137"/>
        <v>11845.1392</v>
      </c>
      <c r="V464" s="171">
        <f t="shared" si="138"/>
        <v>0</v>
      </c>
      <c r="X464" s="545">
        <f t="shared" si="129"/>
        <v>0</v>
      </c>
      <c r="Y464" s="546">
        <f t="shared" si="130"/>
        <v>0</v>
      </c>
      <c r="AA464" s="792"/>
      <c r="AB464" s="792"/>
      <c r="AC464" s="792"/>
      <c r="AD464" s="792"/>
      <c r="AE464" s="792"/>
      <c r="AF464" s="792"/>
    </row>
    <row r="465" spans="1:32" ht="14.25" customHeight="1">
      <c r="A465" s="294"/>
      <c r="B465" s="293"/>
      <c r="C465" s="480"/>
      <c r="D465" s="481" t="s">
        <v>209</v>
      </c>
      <c r="E465" s="761" t="s">
        <v>158</v>
      </c>
      <c r="F465" s="761"/>
      <c r="G465" s="761"/>
      <c r="H465" s="759" t="s">
        <v>106</v>
      </c>
      <c r="I465" s="482">
        <v>1</v>
      </c>
      <c r="J465" s="483">
        <f t="shared" si="134"/>
        <v>0</v>
      </c>
      <c r="K465" s="484">
        <f t="shared" si="125"/>
        <v>2.0000000000000001E-4</v>
      </c>
      <c r="L465" s="485">
        <f t="shared" si="132"/>
        <v>0</v>
      </c>
      <c r="M465" s="482">
        <f t="shared" si="124"/>
        <v>631.33000000000004</v>
      </c>
      <c r="N465" s="486">
        <f t="shared" si="133"/>
        <v>0</v>
      </c>
      <c r="O465" s="486">
        <f t="shared" si="123"/>
        <v>631.33000000000004</v>
      </c>
      <c r="P465" s="487">
        <f t="shared" si="131"/>
        <v>631.33000000000004</v>
      </c>
      <c r="Q465" s="290"/>
      <c r="R465" s="529"/>
      <c r="S465" s="170">
        <f t="shared" si="135"/>
        <v>0</v>
      </c>
      <c r="T465" s="171">
        <f t="shared" si="136"/>
        <v>0</v>
      </c>
      <c r="U465" s="170">
        <f t="shared" si="137"/>
        <v>631.33000000000004</v>
      </c>
      <c r="V465" s="171">
        <f t="shared" si="138"/>
        <v>0</v>
      </c>
      <c r="X465" s="545">
        <f t="shared" si="129"/>
        <v>0</v>
      </c>
      <c r="Y465" s="546">
        <f t="shared" si="130"/>
        <v>0</v>
      </c>
      <c r="AA465" s="792"/>
      <c r="AB465" s="792"/>
      <c r="AC465" s="792"/>
      <c r="AD465" s="792"/>
      <c r="AE465" s="792"/>
      <c r="AF465" s="792"/>
    </row>
    <row r="466" spans="1:32" ht="14.25" customHeight="1">
      <c r="A466" s="294"/>
      <c r="B466" s="293"/>
      <c r="C466" s="480"/>
      <c r="D466" s="481" t="s">
        <v>210</v>
      </c>
      <c r="E466" s="761" t="s">
        <v>130</v>
      </c>
      <c r="F466" s="761"/>
      <c r="G466" s="761"/>
      <c r="H466" s="759" t="s">
        <v>106</v>
      </c>
      <c r="I466" s="482"/>
      <c r="J466" s="483">
        <f t="shared" si="134"/>
        <v>0</v>
      </c>
      <c r="K466" s="484">
        <f t="shared" si="125"/>
        <v>0</v>
      </c>
      <c r="L466" s="485">
        <f t="shared" si="132"/>
        <v>0</v>
      </c>
      <c r="M466" s="482">
        <f t="shared" si="124"/>
        <v>944.52</v>
      </c>
      <c r="N466" s="486">
        <f t="shared" si="133"/>
        <v>0</v>
      </c>
      <c r="O466" s="486">
        <f t="shared" si="123"/>
        <v>0</v>
      </c>
      <c r="P466" s="487">
        <f t="shared" si="131"/>
        <v>0</v>
      </c>
      <c r="Q466" s="290"/>
      <c r="R466" s="529"/>
      <c r="S466" s="170">
        <f t="shared" si="135"/>
        <v>0</v>
      </c>
      <c r="T466" s="171">
        <f t="shared" si="136"/>
        <v>0</v>
      </c>
      <c r="U466" s="170">
        <f t="shared" si="137"/>
        <v>0</v>
      </c>
      <c r="V466" s="171">
        <f t="shared" si="138"/>
        <v>0</v>
      </c>
      <c r="X466" s="545" t="str">
        <f t="shared" si="129"/>
        <v/>
      </c>
      <c r="Y466" s="546">
        <f t="shared" si="130"/>
        <v>0</v>
      </c>
      <c r="AA466" s="792"/>
      <c r="AB466" s="792"/>
      <c r="AC466" s="792"/>
      <c r="AD466" s="792"/>
      <c r="AE466" s="792"/>
      <c r="AF466" s="792"/>
    </row>
    <row r="467" spans="1:32" ht="14.25" customHeight="1">
      <c r="A467" s="294"/>
      <c r="B467" s="293"/>
      <c r="C467" s="480"/>
      <c r="D467" s="481" t="s">
        <v>211</v>
      </c>
      <c r="E467" s="761" t="s">
        <v>234</v>
      </c>
      <c r="F467" s="761"/>
      <c r="G467" s="761"/>
      <c r="H467" s="759" t="s">
        <v>106</v>
      </c>
      <c r="I467" s="482"/>
      <c r="J467" s="483">
        <f t="shared" si="134"/>
        <v>0</v>
      </c>
      <c r="K467" s="484">
        <f t="shared" si="125"/>
        <v>0</v>
      </c>
      <c r="L467" s="485">
        <f t="shared" si="132"/>
        <v>0</v>
      </c>
      <c r="M467" s="482">
        <f t="shared" si="124"/>
        <v>1312.2</v>
      </c>
      <c r="N467" s="486">
        <f t="shared" si="133"/>
        <v>0</v>
      </c>
      <c r="O467" s="486">
        <f t="shared" ref="O467:O530" si="139">I467*M467</f>
        <v>0</v>
      </c>
      <c r="P467" s="487">
        <f t="shared" si="131"/>
        <v>0</v>
      </c>
      <c r="Q467" s="290"/>
      <c r="R467" s="529"/>
      <c r="S467" s="170">
        <f t="shared" si="135"/>
        <v>0</v>
      </c>
      <c r="T467" s="171">
        <f t="shared" si="136"/>
        <v>0</v>
      </c>
      <c r="U467" s="170">
        <f t="shared" si="137"/>
        <v>0</v>
      </c>
      <c r="V467" s="171">
        <f t="shared" si="138"/>
        <v>10402.6</v>
      </c>
      <c r="X467" s="545" t="str">
        <f t="shared" si="129"/>
        <v/>
      </c>
      <c r="Y467" s="546">
        <f t="shared" si="130"/>
        <v>0</v>
      </c>
      <c r="AA467" s="792"/>
      <c r="AB467" s="792"/>
      <c r="AC467" s="792"/>
      <c r="AD467" s="792"/>
      <c r="AE467" s="792"/>
      <c r="AF467" s="792"/>
    </row>
    <row r="468" spans="1:32" ht="14.25" customHeight="1">
      <c r="A468" s="294"/>
      <c r="B468" s="293"/>
      <c r="C468" s="480"/>
      <c r="D468" s="481" t="s">
        <v>212</v>
      </c>
      <c r="E468" s="761" t="s">
        <v>131</v>
      </c>
      <c r="F468" s="761"/>
      <c r="G468" s="761"/>
      <c r="H468" s="759" t="s">
        <v>10</v>
      </c>
      <c r="I468" s="482">
        <v>130</v>
      </c>
      <c r="J468" s="483">
        <f t="shared" si="134"/>
        <v>0</v>
      </c>
      <c r="K468" s="484">
        <f t="shared" si="125"/>
        <v>3.5999999999999999E-3</v>
      </c>
      <c r="L468" s="485">
        <f t="shared" si="132"/>
        <v>0</v>
      </c>
      <c r="M468" s="482">
        <f t="shared" ref="M468:M531" si="140">M399</f>
        <v>80.02</v>
      </c>
      <c r="N468" s="486">
        <f t="shared" si="133"/>
        <v>0</v>
      </c>
      <c r="O468" s="486">
        <f t="shared" si="139"/>
        <v>10402.6</v>
      </c>
      <c r="P468" s="487">
        <f t="shared" si="131"/>
        <v>10402.6</v>
      </c>
      <c r="Q468" s="290"/>
      <c r="R468" s="529"/>
      <c r="S468" s="170">
        <f t="shared" si="135"/>
        <v>0</v>
      </c>
      <c r="T468" s="171">
        <f t="shared" si="136"/>
        <v>0</v>
      </c>
      <c r="U468" s="170">
        <f t="shared" si="137"/>
        <v>10402.6</v>
      </c>
      <c r="V468" s="171">
        <f t="shared" si="138"/>
        <v>0</v>
      </c>
      <c r="X468" s="545">
        <f t="shared" si="129"/>
        <v>0</v>
      </c>
      <c r="Y468" s="546">
        <f t="shared" si="130"/>
        <v>0</v>
      </c>
      <c r="AA468" s="792"/>
      <c r="AB468" s="792"/>
      <c r="AC468" s="792"/>
      <c r="AD468" s="792"/>
      <c r="AE468" s="792"/>
      <c r="AF468" s="792"/>
    </row>
    <row r="469" spans="1:32" ht="14.25" customHeight="1">
      <c r="A469" s="294"/>
      <c r="B469" s="293"/>
      <c r="C469" s="480"/>
      <c r="D469" s="481" t="s">
        <v>213</v>
      </c>
      <c r="E469" s="761" t="s">
        <v>132</v>
      </c>
      <c r="F469" s="761"/>
      <c r="G469" s="761"/>
      <c r="H469" s="759" t="s">
        <v>10</v>
      </c>
      <c r="I469" s="482"/>
      <c r="J469" s="483">
        <f t="shared" si="134"/>
        <v>0</v>
      </c>
      <c r="K469" s="484">
        <f t="shared" si="125"/>
        <v>0</v>
      </c>
      <c r="L469" s="485">
        <f t="shared" si="132"/>
        <v>0</v>
      </c>
      <c r="M469" s="482">
        <f t="shared" si="140"/>
        <v>138.6</v>
      </c>
      <c r="N469" s="486">
        <f t="shared" si="133"/>
        <v>0</v>
      </c>
      <c r="O469" s="486">
        <f t="shared" si="139"/>
        <v>0</v>
      </c>
      <c r="P469" s="487">
        <f t="shared" si="131"/>
        <v>0</v>
      </c>
      <c r="Q469" s="290"/>
      <c r="R469" s="529"/>
      <c r="S469" s="170">
        <f t="shared" si="135"/>
        <v>0</v>
      </c>
      <c r="T469" s="171">
        <f t="shared" si="136"/>
        <v>0</v>
      </c>
      <c r="U469" s="170">
        <f t="shared" si="137"/>
        <v>0</v>
      </c>
      <c r="V469" s="171">
        <f t="shared" si="138"/>
        <v>0</v>
      </c>
      <c r="X469" s="545" t="str">
        <f t="shared" si="129"/>
        <v/>
      </c>
      <c r="Y469" s="546">
        <f t="shared" si="130"/>
        <v>0</v>
      </c>
      <c r="AA469" s="792"/>
      <c r="AB469" s="792"/>
      <c r="AC469" s="792"/>
      <c r="AD469" s="792"/>
      <c r="AE469" s="792"/>
      <c r="AF469" s="792"/>
    </row>
    <row r="470" spans="1:32" ht="14.25" customHeight="1">
      <c r="A470" s="294"/>
      <c r="B470" s="293"/>
      <c r="C470" s="480"/>
      <c r="D470" s="481" t="s">
        <v>214</v>
      </c>
      <c r="E470" s="761" t="s">
        <v>235</v>
      </c>
      <c r="F470" s="761"/>
      <c r="G470" s="761"/>
      <c r="H470" s="759" t="s">
        <v>10</v>
      </c>
      <c r="I470" s="482"/>
      <c r="J470" s="483">
        <f t="shared" si="134"/>
        <v>0</v>
      </c>
      <c r="K470" s="484">
        <f t="shared" si="125"/>
        <v>0</v>
      </c>
      <c r="L470" s="485">
        <f t="shared" si="132"/>
        <v>0</v>
      </c>
      <c r="M470" s="482">
        <f t="shared" si="140"/>
        <v>279.23</v>
      </c>
      <c r="N470" s="486">
        <f t="shared" si="133"/>
        <v>0</v>
      </c>
      <c r="O470" s="486">
        <f t="shared" si="139"/>
        <v>0</v>
      </c>
      <c r="P470" s="487">
        <f t="shared" si="131"/>
        <v>0</v>
      </c>
      <c r="Q470" s="290"/>
      <c r="R470" s="529"/>
      <c r="S470" s="170">
        <f t="shared" si="135"/>
        <v>0</v>
      </c>
      <c r="T470" s="171">
        <f t="shared" si="136"/>
        <v>0</v>
      </c>
      <c r="U470" s="170">
        <f t="shared" si="137"/>
        <v>0</v>
      </c>
      <c r="V470" s="171">
        <f t="shared" si="138"/>
        <v>4360.16</v>
      </c>
      <c r="X470" s="545" t="str">
        <f t="shared" si="129"/>
        <v/>
      </c>
      <c r="Y470" s="546">
        <f t="shared" si="130"/>
        <v>0</v>
      </c>
      <c r="AA470" s="792"/>
      <c r="AB470" s="792"/>
      <c r="AC470" s="792"/>
      <c r="AD470" s="792"/>
      <c r="AE470" s="792"/>
      <c r="AF470" s="792"/>
    </row>
    <row r="471" spans="1:32" ht="14.25" customHeight="1">
      <c r="A471" s="294"/>
      <c r="B471" s="293"/>
      <c r="C471" s="480"/>
      <c r="D471" s="481" t="s">
        <v>215</v>
      </c>
      <c r="E471" s="761" t="s">
        <v>133</v>
      </c>
      <c r="F471" s="761"/>
      <c r="G471" s="761"/>
      <c r="H471" s="759" t="s">
        <v>10</v>
      </c>
      <c r="I471" s="482">
        <v>34</v>
      </c>
      <c r="J471" s="483">
        <f t="shared" si="134"/>
        <v>0</v>
      </c>
      <c r="K471" s="484">
        <f t="shared" ref="K471:K534" si="141">IF(ISBLANK(total),0,IF((A471)="cima",ROUNDUP(O471/total,4),IF((A471)="baixo",ROUNDDOWN(O471/total,4),ROUND(O471/total,4))))</f>
        <v>1.5E-3</v>
      </c>
      <c r="L471" s="485">
        <f t="shared" si="132"/>
        <v>0</v>
      </c>
      <c r="M471" s="482">
        <f t="shared" si="140"/>
        <v>128.24</v>
      </c>
      <c r="N471" s="486">
        <f t="shared" si="133"/>
        <v>0</v>
      </c>
      <c r="O471" s="486">
        <f t="shared" si="139"/>
        <v>4360.16</v>
      </c>
      <c r="P471" s="487">
        <f t="shared" si="131"/>
        <v>4360.16</v>
      </c>
      <c r="Q471" s="290"/>
      <c r="R471" s="529"/>
      <c r="S471" s="170">
        <f t="shared" si="135"/>
        <v>0</v>
      </c>
      <c r="T471" s="171">
        <f t="shared" si="136"/>
        <v>0</v>
      </c>
      <c r="U471" s="170">
        <f t="shared" si="137"/>
        <v>4360.16</v>
      </c>
      <c r="V471" s="171">
        <f t="shared" si="138"/>
        <v>0</v>
      </c>
      <c r="X471" s="545">
        <f t="shared" si="129"/>
        <v>0</v>
      </c>
      <c r="Y471" s="546">
        <f t="shared" si="130"/>
        <v>0</v>
      </c>
      <c r="AA471" s="792"/>
      <c r="AB471" s="792"/>
      <c r="AC471" s="792"/>
      <c r="AD471" s="792"/>
      <c r="AE471" s="792"/>
      <c r="AF471" s="792"/>
    </row>
    <row r="472" spans="1:32" ht="14.25" customHeight="1">
      <c r="A472" s="294"/>
      <c r="B472" s="293"/>
      <c r="C472" s="480"/>
      <c r="D472" s="481" t="s">
        <v>216</v>
      </c>
      <c r="E472" s="761" t="s">
        <v>134</v>
      </c>
      <c r="F472" s="761"/>
      <c r="G472" s="761"/>
      <c r="H472" s="759" t="s">
        <v>10</v>
      </c>
      <c r="I472" s="482"/>
      <c r="J472" s="483">
        <f t="shared" si="134"/>
        <v>0</v>
      </c>
      <c r="K472" s="484">
        <f t="shared" si="141"/>
        <v>0</v>
      </c>
      <c r="L472" s="485">
        <f t="shared" si="132"/>
        <v>0</v>
      </c>
      <c r="M472" s="482">
        <f t="shared" si="140"/>
        <v>270.98</v>
      </c>
      <c r="N472" s="486">
        <f t="shared" si="133"/>
        <v>0</v>
      </c>
      <c r="O472" s="486">
        <f t="shared" si="139"/>
        <v>0</v>
      </c>
      <c r="P472" s="487">
        <f t="shared" si="131"/>
        <v>0</v>
      </c>
      <c r="Q472" s="290"/>
      <c r="R472" s="529"/>
      <c r="S472" s="170">
        <f t="shared" si="135"/>
        <v>0</v>
      </c>
      <c r="T472" s="171">
        <f t="shared" si="136"/>
        <v>0</v>
      </c>
      <c r="U472" s="170">
        <f t="shared" si="137"/>
        <v>0</v>
      </c>
      <c r="V472" s="171">
        <f t="shared" si="138"/>
        <v>12382.420000000002</v>
      </c>
      <c r="X472" s="545" t="str">
        <f t="shared" si="129"/>
        <v/>
      </c>
      <c r="Y472" s="546">
        <f t="shared" si="130"/>
        <v>0</v>
      </c>
      <c r="AA472" s="792"/>
      <c r="AB472" s="792"/>
      <c r="AC472" s="792"/>
      <c r="AD472" s="792"/>
      <c r="AE472" s="792"/>
      <c r="AF472" s="792"/>
    </row>
    <row r="473" spans="1:32" ht="14.25" customHeight="1">
      <c r="A473" s="294"/>
      <c r="B473" s="293"/>
      <c r="C473" s="480"/>
      <c r="D473" s="481" t="s">
        <v>217</v>
      </c>
      <c r="E473" s="761" t="s">
        <v>135</v>
      </c>
      <c r="F473" s="761"/>
      <c r="G473" s="761"/>
      <c r="H473" s="759" t="s">
        <v>106</v>
      </c>
      <c r="I473" s="482">
        <v>6</v>
      </c>
      <c r="J473" s="483">
        <f t="shared" si="134"/>
        <v>0</v>
      </c>
      <c r="K473" s="484">
        <f t="shared" si="141"/>
        <v>2.3999999999999998E-3</v>
      </c>
      <c r="L473" s="485">
        <f t="shared" si="132"/>
        <v>0</v>
      </c>
      <c r="M473" s="482">
        <f t="shared" si="140"/>
        <v>1164.23</v>
      </c>
      <c r="N473" s="486">
        <f t="shared" si="133"/>
        <v>0</v>
      </c>
      <c r="O473" s="486">
        <f t="shared" si="139"/>
        <v>6985.38</v>
      </c>
      <c r="P473" s="487">
        <f t="shared" si="131"/>
        <v>6985.38</v>
      </c>
      <c r="Q473" s="290"/>
      <c r="R473" s="529"/>
      <c r="S473" s="170">
        <f t="shared" si="135"/>
        <v>0</v>
      </c>
      <c r="T473" s="171">
        <f t="shared" si="136"/>
        <v>0</v>
      </c>
      <c r="U473" s="170">
        <f t="shared" si="137"/>
        <v>12382.420000000002</v>
      </c>
      <c r="V473" s="171">
        <f t="shared" si="138"/>
        <v>0</v>
      </c>
      <c r="X473" s="545">
        <f t="shared" si="129"/>
        <v>0</v>
      </c>
      <c r="Y473" s="546">
        <f t="shared" si="130"/>
        <v>0</v>
      </c>
      <c r="AA473" s="792"/>
      <c r="AB473" s="792"/>
      <c r="AC473" s="792"/>
      <c r="AD473" s="792"/>
      <c r="AE473" s="792"/>
      <c r="AF473" s="792"/>
    </row>
    <row r="474" spans="1:32" ht="14.25" customHeight="1">
      <c r="A474" s="294"/>
      <c r="B474" s="293"/>
      <c r="C474" s="480"/>
      <c r="D474" s="481" t="s">
        <v>218</v>
      </c>
      <c r="E474" s="761" t="s">
        <v>159</v>
      </c>
      <c r="F474" s="761"/>
      <c r="G474" s="761"/>
      <c r="H474" s="759" t="s">
        <v>106</v>
      </c>
      <c r="I474" s="482">
        <v>2</v>
      </c>
      <c r="J474" s="483">
        <f t="shared" si="134"/>
        <v>0</v>
      </c>
      <c r="K474" s="484">
        <f t="shared" si="141"/>
        <v>1.6000000000000001E-3</v>
      </c>
      <c r="L474" s="485">
        <f t="shared" si="132"/>
        <v>0</v>
      </c>
      <c r="M474" s="482">
        <f t="shared" si="140"/>
        <v>2248.0300000000002</v>
      </c>
      <c r="N474" s="486">
        <f t="shared" si="133"/>
        <v>0</v>
      </c>
      <c r="O474" s="486">
        <f t="shared" si="139"/>
        <v>4496.0600000000004</v>
      </c>
      <c r="P474" s="487">
        <f t="shared" si="131"/>
        <v>4496.0600000000004</v>
      </c>
      <c r="Q474" s="290"/>
      <c r="R474" s="529"/>
      <c r="S474" s="170">
        <f t="shared" si="135"/>
        <v>0</v>
      </c>
      <c r="T474" s="171">
        <f t="shared" si="136"/>
        <v>0</v>
      </c>
      <c r="U474" s="170">
        <f t="shared" si="137"/>
        <v>5397.0400000000009</v>
      </c>
      <c r="V474" s="171">
        <f t="shared" si="138"/>
        <v>0</v>
      </c>
      <c r="X474" s="545">
        <f t="shared" si="129"/>
        <v>0</v>
      </c>
      <c r="Y474" s="546">
        <f t="shared" si="130"/>
        <v>0</v>
      </c>
      <c r="AA474" s="792"/>
      <c r="AB474" s="792"/>
      <c r="AC474" s="792"/>
      <c r="AD474" s="792"/>
      <c r="AE474" s="792"/>
      <c r="AF474" s="792"/>
    </row>
    <row r="475" spans="1:32" ht="14.25" customHeight="1">
      <c r="A475" s="294"/>
      <c r="B475" s="293"/>
      <c r="C475" s="480"/>
      <c r="D475" s="481" t="s">
        <v>219</v>
      </c>
      <c r="E475" s="761" t="s">
        <v>136</v>
      </c>
      <c r="F475" s="761"/>
      <c r="G475" s="761"/>
      <c r="H475" s="759" t="s">
        <v>106</v>
      </c>
      <c r="I475" s="482">
        <v>2</v>
      </c>
      <c r="J475" s="483">
        <f t="shared" si="134"/>
        <v>0</v>
      </c>
      <c r="K475" s="484">
        <f t="shared" si="141"/>
        <v>2.9999999999999997E-4</v>
      </c>
      <c r="L475" s="485">
        <f t="shared" si="132"/>
        <v>0</v>
      </c>
      <c r="M475" s="482">
        <f t="shared" si="140"/>
        <v>450.49</v>
      </c>
      <c r="N475" s="486">
        <f t="shared" si="133"/>
        <v>0</v>
      </c>
      <c r="O475" s="486">
        <f t="shared" si="139"/>
        <v>900.98</v>
      </c>
      <c r="P475" s="487">
        <f t="shared" si="131"/>
        <v>900.98</v>
      </c>
      <c r="Q475" s="290"/>
      <c r="R475" s="529"/>
      <c r="S475" s="170">
        <f t="shared" si="135"/>
        <v>0</v>
      </c>
      <c r="T475" s="171">
        <f t="shared" si="136"/>
        <v>0</v>
      </c>
      <c r="U475" s="170">
        <f t="shared" si="137"/>
        <v>900.98</v>
      </c>
      <c r="V475" s="171">
        <f t="shared" si="138"/>
        <v>0</v>
      </c>
      <c r="X475" s="545">
        <f t="shared" si="129"/>
        <v>0</v>
      </c>
      <c r="Y475" s="546">
        <f t="shared" si="130"/>
        <v>0</v>
      </c>
      <c r="AA475" s="792"/>
      <c r="AB475" s="792"/>
      <c r="AC475" s="792"/>
      <c r="AD475" s="792"/>
      <c r="AE475" s="792"/>
      <c r="AF475" s="792"/>
    </row>
    <row r="476" spans="1:32" ht="14.25" customHeight="1">
      <c r="A476" s="294"/>
      <c r="B476" s="293"/>
      <c r="C476" s="480"/>
      <c r="D476" s="481" t="s">
        <v>220</v>
      </c>
      <c r="E476" s="761" t="s">
        <v>137</v>
      </c>
      <c r="F476" s="761"/>
      <c r="G476" s="761"/>
      <c r="H476" s="759" t="s">
        <v>106</v>
      </c>
      <c r="I476" s="482"/>
      <c r="J476" s="483">
        <f t="shared" si="134"/>
        <v>0</v>
      </c>
      <c r="K476" s="484">
        <f t="shared" si="141"/>
        <v>0</v>
      </c>
      <c r="L476" s="485">
        <f t="shared" si="132"/>
        <v>0</v>
      </c>
      <c r="M476" s="482">
        <f t="shared" si="140"/>
        <v>689.47</v>
      </c>
      <c r="N476" s="486">
        <f t="shared" si="133"/>
        <v>0</v>
      </c>
      <c r="O476" s="486">
        <f t="shared" si="139"/>
        <v>0</v>
      </c>
      <c r="P476" s="487">
        <f t="shared" si="131"/>
        <v>0</v>
      </c>
      <c r="Q476" s="290"/>
      <c r="R476" s="529"/>
      <c r="S476" s="170">
        <f t="shared" si="135"/>
        <v>0</v>
      </c>
      <c r="T476" s="171">
        <f t="shared" si="136"/>
        <v>0</v>
      </c>
      <c r="U476" s="170">
        <f t="shared" si="137"/>
        <v>0</v>
      </c>
      <c r="V476" s="171">
        <f t="shared" si="138"/>
        <v>2918.08</v>
      </c>
      <c r="X476" s="545" t="str">
        <f t="shared" si="129"/>
        <v/>
      </c>
      <c r="Y476" s="546">
        <f t="shared" si="130"/>
        <v>0</v>
      </c>
      <c r="AA476" s="792"/>
      <c r="AB476" s="792"/>
      <c r="AC476" s="792"/>
      <c r="AD476" s="792"/>
      <c r="AE476" s="792"/>
      <c r="AF476" s="792"/>
    </row>
    <row r="477" spans="1:32" ht="14.25" customHeight="1">
      <c r="A477" s="294"/>
      <c r="B477" s="293"/>
      <c r="C477" s="480"/>
      <c r="D477" s="481" t="s">
        <v>221</v>
      </c>
      <c r="E477" s="761" t="s">
        <v>138</v>
      </c>
      <c r="F477" s="761"/>
      <c r="G477" s="761"/>
      <c r="H477" s="759" t="s">
        <v>106</v>
      </c>
      <c r="I477" s="482">
        <v>2</v>
      </c>
      <c r="J477" s="483">
        <f t="shared" si="134"/>
        <v>0</v>
      </c>
      <c r="K477" s="484">
        <f t="shared" si="141"/>
        <v>1E-3</v>
      </c>
      <c r="L477" s="485">
        <f t="shared" si="132"/>
        <v>0</v>
      </c>
      <c r="M477" s="482">
        <f t="shared" si="140"/>
        <v>1459.04</v>
      </c>
      <c r="N477" s="486">
        <f t="shared" si="133"/>
        <v>0</v>
      </c>
      <c r="O477" s="486">
        <f t="shared" si="139"/>
        <v>2918.08</v>
      </c>
      <c r="P477" s="487">
        <f t="shared" si="131"/>
        <v>2918.08</v>
      </c>
      <c r="Q477" s="290"/>
      <c r="R477" s="529"/>
      <c r="S477" s="170">
        <f t="shared" si="135"/>
        <v>0</v>
      </c>
      <c r="T477" s="171">
        <f t="shared" si="136"/>
        <v>0</v>
      </c>
      <c r="U477" s="170">
        <f t="shared" si="137"/>
        <v>2918.08</v>
      </c>
      <c r="V477" s="171">
        <f t="shared" si="138"/>
        <v>0</v>
      </c>
      <c r="X477" s="545">
        <f t="shared" si="129"/>
        <v>0</v>
      </c>
      <c r="Y477" s="546">
        <f t="shared" si="130"/>
        <v>0</v>
      </c>
      <c r="AA477" s="792"/>
      <c r="AB477" s="792"/>
      <c r="AC477" s="792"/>
      <c r="AD477" s="792"/>
      <c r="AE477" s="792"/>
      <c r="AF477" s="792"/>
    </row>
    <row r="478" spans="1:32" ht="14.25" customHeight="1">
      <c r="A478" s="294"/>
      <c r="B478" s="293"/>
      <c r="C478" s="480"/>
      <c r="D478" s="481" t="s">
        <v>222</v>
      </c>
      <c r="E478" s="761" t="s">
        <v>139</v>
      </c>
      <c r="F478" s="761"/>
      <c r="G478" s="761"/>
      <c r="H478" s="759" t="s">
        <v>106</v>
      </c>
      <c r="I478" s="482"/>
      <c r="J478" s="483">
        <f t="shared" si="134"/>
        <v>0</v>
      </c>
      <c r="K478" s="484">
        <f t="shared" si="141"/>
        <v>0</v>
      </c>
      <c r="L478" s="485">
        <f t="shared" si="132"/>
        <v>0</v>
      </c>
      <c r="M478" s="482">
        <f t="shared" si="140"/>
        <v>1554.88</v>
      </c>
      <c r="N478" s="486">
        <f t="shared" si="133"/>
        <v>0</v>
      </c>
      <c r="O478" s="486">
        <f t="shared" si="139"/>
        <v>0</v>
      </c>
      <c r="P478" s="487">
        <f t="shared" si="131"/>
        <v>0</v>
      </c>
      <c r="Q478" s="290"/>
      <c r="R478" s="529"/>
      <c r="S478" s="170">
        <f t="shared" si="135"/>
        <v>0</v>
      </c>
      <c r="T478" s="171">
        <f t="shared" si="136"/>
        <v>0</v>
      </c>
      <c r="U478" s="170">
        <f t="shared" si="137"/>
        <v>0</v>
      </c>
      <c r="V478" s="171">
        <f t="shared" si="138"/>
        <v>0</v>
      </c>
      <c r="X478" s="545" t="str">
        <f t="shared" si="129"/>
        <v/>
      </c>
      <c r="Y478" s="546">
        <f t="shared" si="130"/>
        <v>0</v>
      </c>
      <c r="AA478" s="792"/>
      <c r="AB478" s="792"/>
      <c r="AC478" s="792"/>
      <c r="AD478" s="792"/>
      <c r="AE478" s="792"/>
      <c r="AF478" s="792"/>
    </row>
    <row r="479" spans="1:32" ht="14.25" customHeight="1">
      <c r="A479" s="294"/>
      <c r="B479" s="293"/>
      <c r="C479" s="480"/>
      <c r="D479" s="481" t="s">
        <v>223</v>
      </c>
      <c r="E479" s="761" t="s">
        <v>236</v>
      </c>
      <c r="F479" s="761"/>
      <c r="G479" s="761"/>
      <c r="H479" s="759" t="s">
        <v>106</v>
      </c>
      <c r="I479" s="482"/>
      <c r="J479" s="483">
        <f t="shared" si="134"/>
        <v>0</v>
      </c>
      <c r="K479" s="484">
        <f t="shared" si="141"/>
        <v>0</v>
      </c>
      <c r="L479" s="485">
        <f t="shared" si="132"/>
        <v>0</v>
      </c>
      <c r="M479" s="482">
        <f t="shared" si="140"/>
        <v>1695.92</v>
      </c>
      <c r="N479" s="486">
        <f t="shared" si="133"/>
        <v>0</v>
      </c>
      <c r="O479" s="486">
        <f t="shared" si="139"/>
        <v>0</v>
      </c>
      <c r="P479" s="487">
        <f t="shared" si="131"/>
        <v>0</v>
      </c>
      <c r="Q479" s="290"/>
      <c r="R479" s="529"/>
      <c r="S479" s="170">
        <f t="shared" si="135"/>
        <v>0</v>
      </c>
      <c r="T479" s="171">
        <f t="shared" si="136"/>
        <v>0</v>
      </c>
      <c r="U479" s="170">
        <f t="shared" si="137"/>
        <v>0</v>
      </c>
      <c r="V479" s="171">
        <f t="shared" si="138"/>
        <v>1005.58</v>
      </c>
      <c r="X479" s="545" t="str">
        <f t="shared" si="129"/>
        <v/>
      </c>
      <c r="Y479" s="546">
        <f t="shared" si="130"/>
        <v>0</v>
      </c>
      <c r="AA479" s="792"/>
      <c r="AB479" s="792"/>
      <c r="AC479" s="792"/>
      <c r="AD479" s="792"/>
      <c r="AE479" s="792"/>
      <c r="AF479" s="792"/>
    </row>
    <row r="480" spans="1:32" ht="14.25" customHeight="1">
      <c r="A480" s="294"/>
      <c r="B480" s="293"/>
      <c r="C480" s="480"/>
      <c r="D480" s="481" t="s">
        <v>224</v>
      </c>
      <c r="E480" s="761" t="s">
        <v>160</v>
      </c>
      <c r="F480" s="761"/>
      <c r="G480" s="761"/>
      <c r="H480" s="759" t="s">
        <v>106</v>
      </c>
      <c r="I480" s="482">
        <v>1</v>
      </c>
      <c r="J480" s="483">
        <f t="shared" si="134"/>
        <v>0</v>
      </c>
      <c r="K480" s="484">
        <f t="shared" si="141"/>
        <v>2.9999999999999997E-4</v>
      </c>
      <c r="L480" s="485">
        <f t="shared" si="132"/>
        <v>0</v>
      </c>
      <c r="M480" s="482">
        <f t="shared" si="140"/>
        <v>1005.58</v>
      </c>
      <c r="N480" s="486">
        <f t="shared" si="133"/>
        <v>0</v>
      </c>
      <c r="O480" s="486">
        <f t="shared" si="139"/>
        <v>1005.58</v>
      </c>
      <c r="P480" s="487">
        <f t="shared" si="131"/>
        <v>1005.58</v>
      </c>
      <c r="Q480" s="290"/>
      <c r="R480" s="529"/>
      <c r="S480" s="170">
        <f t="shared" si="135"/>
        <v>0</v>
      </c>
      <c r="T480" s="171">
        <f t="shared" si="136"/>
        <v>0</v>
      </c>
      <c r="U480" s="170">
        <f t="shared" si="137"/>
        <v>1005.58</v>
      </c>
      <c r="V480" s="171">
        <f t="shared" si="138"/>
        <v>0</v>
      </c>
      <c r="X480" s="545">
        <f t="shared" si="129"/>
        <v>0</v>
      </c>
      <c r="Y480" s="546">
        <f t="shared" si="130"/>
        <v>0</v>
      </c>
      <c r="AA480" s="792"/>
      <c r="AB480" s="792"/>
      <c r="AC480" s="792"/>
      <c r="AD480" s="792"/>
      <c r="AE480" s="792"/>
      <c r="AF480" s="792"/>
    </row>
    <row r="481" spans="1:32" ht="14.25" customHeight="1">
      <c r="A481" s="294"/>
      <c r="B481" s="293"/>
      <c r="C481" s="480"/>
      <c r="D481" s="481" t="s">
        <v>225</v>
      </c>
      <c r="E481" s="761" t="s">
        <v>140</v>
      </c>
      <c r="F481" s="761"/>
      <c r="G481" s="761"/>
      <c r="H481" s="759" t="s">
        <v>106</v>
      </c>
      <c r="I481" s="482"/>
      <c r="J481" s="483">
        <f t="shared" si="134"/>
        <v>0</v>
      </c>
      <c r="K481" s="484">
        <f t="shared" si="141"/>
        <v>0</v>
      </c>
      <c r="L481" s="485">
        <f t="shared" si="132"/>
        <v>0</v>
      </c>
      <c r="M481" s="482">
        <f t="shared" si="140"/>
        <v>1222.19</v>
      </c>
      <c r="N481" s="486">
        <f t="shared" si="133"/>
        <v>0</v>
      </c>
      <c r="O481" s="486">
        <f t="shared" si="139"/>
        <v>0</v>
      </c>
      <c r="P481" s="487">
        <f t="shared" si="131"/>
        <v>0</v>
      </c>
      <c r="Q481" s="290"/>
      <c r="R481" s="529"/>
      <c r="S481" s="170">
        <f t="shared" si="135"/>
        <v>0</v>
      </c>
      <c r="T481" s="171">
        <f t="shared" si="136"/>
        <v>0</v>
      </c>
      <c r="U481" s="170">
        <f t="shared" si="137"/>
        <v>0</v>
      </c>
      <c r="V481" s="171">
        <f t="shared" si="138"/>
        <v>0</v>
      </c>
      <c r="X481" s="545" t="str">
        <f t="shared" si="129"/>
        <v/>
      </c>
      <c r="Y481" s="546">
        <f t="shared" si="130"/>
        <v>0</v>
      </c>
      <c r="AA481" s="792"/>
      <c r="AB481" s="792"/>
      <c r="AC481" s="792"/>
      <c r="AD481" s="792"/>
      <c r="AE481" s="792"/>
      <c r="AF481" s="792"/>
    </row>
    <row r="482" spans="1:32" ht="14.25" customHeight="1">
      <c r="A482" s="294"/>
      <c r="B482" s="293"/>
      <c r="C482" s="480"/>
      <c r="D482" s="481" t="s">
        <v>238</v>
      </c>
      <c r="E482" s="761" t="s">
        <v>237</v>
      </c>
      <c r="F482" s="761"/>
      <c r="G482" s="761"/>
      <c r="H482" s="759" t="s">
        <v>106</v>
      </c>
      <c r="I482" s="482"/>
      <c r="J482" s="483">
        <f t="shared" si="134"/>
        <v>0</v>
      </c>
      <c r="K482" s="484">
        <f t="shared" si="141"/>
        <v>0</v>
      </c>
      <c r="L482" s="485">
        <f t="shared" si="132"/>
        <v>0</v>
      </c>
      <c r="M482" s="482">
        <f t="shared" si="140"/>
        <v>1916.97</v>
      </c>
      <c r="N482" s="486">
        <f t="shared" si="133"/>
        <v>0</v>
      </c>
      <c r="O482" s="486">
        <f t="shared" si="139"/>
        <v>0</v>
      </c>
      <c r="P482" s="487">
        <f t="shared" si="131"/>
        <v>0</v>
      </c>
      <c r="Q482" s="290"/>
      <c r="R482" s="529"/>
      <c r="S482" s="170">
        <f t="shared" si="135"/>
        <v>0</v>
      </c>
      <c r="T482" s="171">
        <f t="shared" si="136"/>
        <v>0</v>
      </c>
      <c r="U482" s="170">
        <f t="shared" si="137"/>
        <v>0</v>
      </c>
      <c r="V482" s="171">
        <f t="shared" si="138"/>
        <v>2696.1293999999998</v>
      </c>
      <c r="X482" s="545" t="str">
        <f t="shared" si="129"/>
        <v/>
      </c>
      <c r="Y482" s="546">
        <f t="shared" si="130"/>
        <v>0</v>
      </c>
      <c r="AA482" s="792"/>
      <c r="AB482" s="792"/>
      <c r="AC482" s="792"/>
      <c r="AD482" s="792"/>
      <c r="AE482" s="792"/>
      <c r="AF482" s="792"/>
    </row>
    <row r="483" spans="1:32" ht="14.25" customHeight="1">
      <c r="A483" s="294"/>
      <c r="B483" s="293"/>
      <c r="C483" s="480"/>
      <c r="D483" s="481" t="s">
        <v>239</v>
      </c>
      <c r="E483" s="761" t="s">
        <v>161</v>
      </c>
      <c r="F483" s="761"/>
      <c r="G483" s="761"/>
      <c r="H483" s="759" t="s">
        <v>107</v>
      </c>
      <c r="I483" s="482">
        <v>29.22</v>
      </c>
      <c r="J483" s="483">
        <f t="shared" si="134"/>
        <v>0</v>
      </c>
      <c r="K483" s="484">
        <f t="shared" si="141"/>
        <v>8.9999999999999998E-4</v>
      </c>
      <c r="L483" s="485">
        <f t="shared" si="132"/>
        <v>0</v>
      </c>
      <c r="M483" s="482">
        <f t="shared" si="140"/>
        <v>92.27</v>
      </c>
      <c r="N483" s="486">
        <f t="shared" si="133"/>
        <v>0</v>
      </c>
      <c r="O483" s="486">
        <f t="shared" si="139"/>
        <v>2696.1293999999998</v>
      </c>
      <c r="P483" s="487">
        <f t="shared" si="131"/>
        <v>2696.1293999999998</v>
      </c>
      <c r="Q483" s="290"/>
      <c r="R483" s="529"/>
      <c r="S483" s="170">
        <f t="shared" si="135"/>
        <v>0</v>
      </c>
      <c r="T483" s="171">
        <f t="shared" si="136"/>
        <v>0</v>
      </c>
      <c r="U483" s="170">
        <f t="shared" si="137"/>
        <v>2696.1293999999998</v>
      </c>
      <c r="V483" s="171">
        <f t="shared" si="138"/>
        <v>0</v>
      </c>
      <c r="X483" s="545">
        <f t="shared" si="129"/>
        <v>0</v>
      </c>
      <c r="Y483" s="546">
        <f t="shared" si="130"/>
        <v>0</v>
      </c>
      <c r="AA483" s="792"/>
      <c r="AB483" s="792"/>
      <c r="AC483" s="792"/>
      <c r="AD483" s="792"/>
      <c r="AE483" s="792"/>
      <c r="AF483" s="792"/>
    </row>
    <row r="484" spans="1:32" ht="14.25" customHeight="1">
      <c r="A484" s="294"/>
      <c r="B484" s="293"/>
      <c r="C484" s="480">
        <v>9</v>
      </c>
      <c r="D484" s="481">
        <v>9</v>
      </c>
      <c r="E484" s="760" t="s">
        <v>162</v>
      </c>
      <c r="F484" s="761"/>
      <c r="G484" s="761"/>
      <c r="H484" s="759" t="s">
        <v>144</v>
      </c>
      <c r="I484" s="482"/>
      <c r="J484" s="483"/>
      <c r="K484" s="484">
        <f t="shared" si="141"/>
        <v>0</v>
      </c>
      <c r="L484" s="485">
        <f t="shared" si="132"/>
        <v>0</v>
      </c>
      <c r="M484" s="482">
        <f t="shared" si="140"/>
        <v>0</v>
      </c>
      <c r="N484" s="486">
        <f t="shared" si="133"/>
        <v>0</v>
      </c>
      <c r="O484" s="486">
        <f t="shared" si="139"/>
        <v>0</v>
      </c>
      <c r="P484" s="487">
        <f t="shared" si="131"/>
        <v>0</v>
      </c>
      <c r="Q484" s="290"/>
      <c r="R484" s="529"/>
      <c r="S484" s="170">
        <f t="shared" si="135"/>
        <v>0</v>
      </c>
      <c r="T484" s="171">
        <f t="shared" si="136"/>
        <v>0</v>
      </c>
      <c r="U484" s="170">
        <f t="shared" si="137"/>
        <v>0</v>
      </c>
      <c r="V484" s="171">
        <f t="shared" si="138"/>
        <v>5441.4599999999991</v>
      </c>
      <c r="X484" s="545" t="str">
        <f t="shared" si="129"/>
        <v/>
      </c>
      <c r="Y484" s="546">
        <f t="shared" si="130"/>
        <v>0</v>
      </c>
      <c r="AA484" s="792"/>
      <c r="AB484" s="792"/>
      <c r="AC484" s="792"/>
      <c r="AD484" s="792"/>
      <c r="AE484" s="792"/>
      <c r="AF484" s="792"/>
    </row>
    <row r="485" spans="1:32" ht="14.25" customHeight="1">
      <c r="A485" s="294"/>
      <c r="B485" s="293"/>
      <c r="C485" s="480"/>
      <c r="D485" s="481" t="s">
        <v>226</v>
      </c>
      <c r="E485" s="761" t="s">
        <v>141</v>
      </c>
      <c r="F485" s="761"/>
      <c r="G485" s="761"/>
      <c r="H485" s="759" t="s">
        <v>106</v>
      </c>
      <c r="I485" s="482">
        <v>0</v>
      </c>
      <c r="J485" s="483">
        <f t="shared" si="134"/>
        <v>0</v>
      </c>
      <c r="K485" s="484">
        <f t="shared" si="141"/>
        <v>0</v>
      </c>
      <c r="L485" s="485">
        <f t="shared" si="132"/>
        <v>0</v>
      </c>
      <c r="M485" s="482">
        <f t="shared" si="140"/>
        <v>115.96</v>
      </c>
      <c r="N485" s="486">
        <f t="shared" si="133"/>
        <v>0</v>
      </c>
      <c r="O485" s="486">
        <f t="shared" si="139"/>
        <v>0</v>
      </c>
      <c r="P485" s="487">
        <f t="shared" si="131"/>
        <v>0</v>
      </c>
      <c r="Q485" s="290"/>
      <c r="R485" s="529"/>
      <c r="S485" s="170">
        <f t="shared" si="135"/>
        <v>0</v>
      </c>
      <c r="T485" s="171">
        <f t="shared" si="136"/>
        <v>0</v>
      </c>
      <c r="U485" s="170">
        <f t="shared" si="137"/>
        <v>5441.4599999999991</v>
      </c>
      <c r="V485" s="171">
        <f t="shared" si="138"/>
        <v>0</v>
      </c>
      <c r="X485" s="545">
        <f t="shared" si="129"/>
        <v>0</v>
      </c>
      <c r="Y485" s="546">
        <f t="shared" si="130"/>
        <v>0</v>
      </c>
      <c r="AA485" s="792"/>
      <c r="AB485" s="792"/>
      <c r="AC485" s="792"/>
      <c r="AD485" s="792"/>
      <c r="AE485" s="792"/>
      <c r="AF485" s="792"/>
    </row>
    <row r="486" spans="1:32" ht="14.25" customHeight="1">
      <c r="A486" s="294"/>
      <c r="B486" s="293"/>
      <c r="C486" s="480"/>
      <c r="D486" s="481" t="s">
        <v>227</v>
      </c>
      <c r="E486" s="761" t="s">
        <v>142</v>
      </c>
      <c r="F486" s="761"/>
      <c r="G486" s="761"/>
      <c r="H486" s="759" t="s">
        <v>106</v>
      </c>
      <c r="I486" s="482">
        <v>1</v>
      </c>
      <c r="J486" s="483">
        <f t="shared" si="134"/>
        <v>0</v>
      </c>
      <c r="K486" s="484">
        <f t="shared" si="141"/>
        <v>0</v>
      </c>
      <c r="L486" s="485">
        <f t="shared" si="132"/>
        <v>0</v>
      </c>
      <c r="M486" s="482">
        <f t="shared" si="140"/>
        <v>115.96</v>
      </c>
      <c r="N486" s="486">
        <f t="shared" si="133"/>
        <v>0</v>
      </c>
      <c r="O486" s="486">
        <f t="shared" si="139"/>
        <v>115.96</v>
      </c>
      <c r="P486" s="487">
        <f t="shared" si="131"/>
        <v>115.96</v>
      </c>
      <c r="Q486" s="290"/>
      <c r="R486" s="529"/>
      <c r="S486" s="170">
        <f t="shared" si="135"/>
        <v>0</v>
      </c>
      <c r="T486" s="171">
        <f t="shared" si="136"/>
        <v>0</v>
      </c>
      <c r="U486" s="170">
        <f t="shared" si="137"/>
        <v>5441.4599999999991</v>
      </c>
      <c r="V486" s="171">
        <f t="shared" si="138"/>
        <v>0</v>
      </c>
      <c r="X486" s="545">
        <f t="shared" si="129"/>
        <v>0</v>
      </c>
      <c r="Y486" s="546">
        <f t="shared" si="130"/>
        <v>0</v>
      </c>
      <c r="AA486" s="792"/>
      <c r="AB486" s="792"/>
      <c r="AC486" s="792"/>
      <c r="AD486" s="792"/>
      <c r="AE486" s="792"/>
      <c r="AF486" s="792"/>
    </row>
    <row r="487" spans="1:32" ht="14.25" customHeight="1">
      <c r="A487" s="294"/>
      <c r="B487" s="293"/>
      <c r="C487" s="480"/>
      <c r="D487" s="481" t="s">
        <v>228</v>
      </c>
      <c r="E487" s="761" t="s">
        <v>143</v>
      </c>
      <c r="F487" s="761"/>
      <c r="G487" s="761"/>
      <c r="H487" s="759" t="s">
        <v>106</v>
      </c>
      <c r="I487" s="482">
        <v>1</v>
      </c>
      <c r="J487" s="483">
        <f t="shared" si="134"/>
        <v>0</v>
      </c>
      <c r="K487" s="484">
        <f t="shared" si="141"/>
        <v>0</v>
      </c>
      <c r="L487" s="485">
        <f t="shared" si="132"/>
        <v>0</v>
      </c>
      <c r="M487" s="482">
        <f t="shared" si="140"/>
        <v>118.24</v>
      </c>
      <c r="N487" s="486">
        <f t="shared" si="133"/>
        <v>0</v>
      </c>
      <c r="O487" s="486">
        <f t="shared" si="139"/>
        <v>118.24</v>
      </c>
      <c r="P487" s="487">
        <f t="shared" si="131"/>
        <v>118.24</v>
      </c>
      <c r="Q487" s="290"/>
      <c r="R487" s="529"/>
      <c r="S487" s="170">
        <f t="shared" si="135"/>
        <v>0</v>
      </c>
      <c r="T487" s="171">
        <f t="shared" si="136"/>
        <v>0</v>
      </c>
      <c r="U487" s="170">
        <f t="shared" si="137"/>
        <v>5325.4999999999991</v>
      </c>
      <c r="V487" s="171">
        <f t="shared" si="138"/>
        <v>0</v>
      </c>
      <c r="X487" s="545">
        <f t="shared" si="129"/>
        <v>0</v>
      </c>
      <c r="Y487" s="546">
        <f t="shared" si="130"/>
        <v>0</v>
      </c>
      <c r="AA487" s="792"/>
      <c r="AB487" s="792"/>
      <c r="AC487" s="792"/>
      <c r="AD487" s="792"/>
      <c r="AE487" s="792"/>
      <c r="AF487" s="792"/>
    </row>
    <row r="488" spans="1:32" ht="14.25" customHeight="1">
      <c r="A488" s="294"/>
      <c r="B488" s="293"/>
      <c r="C488" s="480"/>
      <c r="D488" s="481" t="s">
        <v>229</v>
      </c>
      <c r="E488" s="761" t="s">
        <v>110</v>
      </c>
      <c r="F488" s="761"/>
      <c r="G488" s="761"/>
      <c r="H488" s="759" t="s">
        <v>106</v>
      </c>
      <c r="I488" s="482">
        <v>1</v>
      </c>
      <c r="J488" s="483">
        <f t="shared" si="134"/>
        <v>0</v>
      </c>
      <c r="K488" s="484">
        <f t="shared" si="141"/>
        <v>0</v>
      </c>
      <c r="L488" s="485">
        <f t="shared" si="132"/>
        <v>0</v>
      </c>
      <c r="M488" s="482">
        <f t="shared" si="140"/>
        <v>140.43</v>
      </c>
      <c r="N488" s="486">
        <f t="shared" si="133"/>
        <v>0</v>
      </c>
      <c r="O488" s="486">
        <f t="shared" si="139"/>
        <v>140.43</v>
      </c>
      <c r="P488" s="487">
        <f t="shared" si="131"/>
        <v>140.43</v>
      </c>
      <c r="Q488" s="290"/>
      <c r="R488" s="529"/>
      <c r="S488" s="170">
        <f t="shared" si="135"/>
        <v>0</v>
      </c>
      <c r="T488" s="171">
        <f t="shared" si="136"/>
        <v>0</v>
      </c>
      <c r="U488" s="170">
        <f t="shared" si="137"/>
        <v>5207.2599999999993</v>
      </c>
      <c r="V488" s="171">
        <f t="shared" si="138"/>
        <v>0</v>
      </c>
      <c r="X488" s="545">
        <f t="shared" si="129"/>
        <v>0</v>
      </c>
      <c r="Y488" s="546">
        <f t="shared" si="130"/>
        <v>0</v>
      </c>
      <c r="AA488" s="792"/>
      <c r="AB488" s="792"/>
      <c r="AC488" s="792"/>
      <c r="AD488" s="792"/>
      <c r="AE488" s="792"/>
      <c r="AF488" s="792"/>
    </row>
    <row r="489" spans="1:32" ht="14.25" customHeight="1">
      <c r="A489" s="294"/>
      <c r="B489" s="293"/>
      <c r="C489" s="480"/>
      <c r="D489" s="481" t="s">
        <v>230</v>
      </c>
      <c r="E489" s="761" t="s">
        <v>104</v>
      </c>
      <c r="F489" s="761"/>
      <c r="G489" s="761"/>
      <c r="H489" s="759" t="s">
        <v>106</v>
      </c>
      <c r="I489" s="482">
        <v>1</v>
      </c>
      <c r="J489" s="483">
        <f t="shared" si="134"/>
        <v>0</v>
      </c>
      <c r="K489" s="484">
        <f t="shared" si="141"/>
        <v>0</v>
      </c>
      <c r="L489" s="485">
        <f t="shared" si="132"/>
        <v>0</v>
      </c>
      <c r="M489" s="482">
        <f t="shared" si="140"/>
        <v>82.15</v>
      </c>
      <c r="N489" s="486">
        <f t="shared" si="133"/>
        <v>0</v>
      </c>
      <c r="O489" s="486">
        <f t="shared" si="139"/>
        <v>82.15</v>
      </c>
      <c r="P489" s="487">
        <f t="shared" si="131"/>
        <v>82.15</v>
      </c>
      <c r="Q489" s="290"/>
      <c r="R489" s="529"/>
      <c r="S489" s="170">
        <f t="shared" si="135"/>
        <v>0</v>
      </c>
      <c r="T489" s="171">
        <f t="shared" si="136"/>
        <v>0</v>
      </c>
      <c r="U489" s="170">
        <f t="shared" si="137"/>
        <v>5066.829999999999</v>
      </c>
      <c r="V489" s="171">
        <f t="shared" si="138"/>
        <v>0</v>
      </c>
      <c r="X489" s="545">
        <f t="shared" si="129"/>
        <v>0</v>
      </c>
      <c r="Y489" s="546">
        <f t="shared" si="130"/>
        <v>0</v>
      </c>
      <c r="AA489" s="792"/>
      <c r="AB489" s="792"/>
      <c r="AC489" s="792"/>
      <c r="AD489" s="792"/>
      <c r="AE489" s="792"/>
      <c r="AF489" s="792"/>
    </row>
    <row r="490" spans="1:32" ht="14.25" customHeight="1">
      <c r="A490" s="294"/>
      <c r="B490" s="293"/>
      <c r="C490" s="480"/>
      <c r="D490" s="481" t="s">
        <v>231</v>
      </c>
      <c r="E490" s="761" t="s">
        <v>105</v>
      </c>
      <c r="F490" s="761"/>
      <c r="G490" s="761"/>
      <c r="H490" s="759" t="s">
        <v>106</v>
      </c>
      <c r="I490" s="482">
        <v>1</v>
      </c>
      <c r="J490" s="483">
        <f t="shared" si="134"/>
        <v>0</v>
      </c>
      <c r="K490" s="484">
        <f t="shared" si="141"/>
        <v>0</v>
      </c>
      <c r="L490" s="485">
        <f t="shared" si="132"/>
        <v>0</v>
      </c>
      <c r="M490" s="482">
        <f t="shared" si="140"/>
        <v>66.94</v>
      </c>
      <c r="N490" s="486">
        <f t="shared" si="133"/>
        <v>0</v>
      </c>
      <c r="O490" s="486">
        <f t="shared" si="139"/>
        <v>66.94</v>
      </c>
      <c r="P490" s="487">
        <f t="shared" si="131"/>
        <v>66.94</v>
      </c>
      <c r="Q490" s="290"/>
      <c r="R490" s="529"/>
      <c r="S490" s="170">
        <f t="shared" si="135"/>
        <v>0</v>
      </c>
      <c r="T490" s="171">
        <f t="shared" si="136"/>
        <v>0</v>
      </c>
      <c r="U490" s="170">
        <f t="shared" si="137"/>
        <v>4984.6799999999994</v>
      </c>
      <c r="V490" s="171">
        <f t="shared" si="138"/>
        <v>0</v>
      </c>
      <c r="X490" s="545">
        <f t="shared" si="129"/>
        <v>0</v>
      </c>
      <c r="Y490" s="546">
        <f t="shared" si="130"/>
        <v>0</v>
      </c>
      <c r="AA490" s="792"/>
      <c r="AB490" s="792"/>
      <c r="AC490" s="792"/>
      <c r="AD490" s="792"/>
      <c r="AE490" s="792"/>
      <c r="AF490" s="792"/>
    </row>
    <row r="491" spans="1:32" ht="14.25" customHeight="1">
      <c r="A491" s="294"/>
      <c r="B491" s="293"/>
      <c r="C491" s="480"/>
      <c r="D491" s="481" t="s">
        <v>232</v>
      </c>
      <c r="E491" s="761" t="s">
        <v>163</v>
      </c>
      <c r="F491" s="761"/>
      <c r="G491" s="761"/>
      <c r="H491" s="759" t="s">
        <v>106</v>
      </c>
      <c r="I491" s="482">
        <v>1</v>
      </c>
      <c r="J491" s="483">
        <f t="shared" si="134"/>
        <v>0</v>
      </c>
      <c r="K491" s="484">
        <f t="shared" si="141"/>
        <v>0</v>
      </c>
      <c r="L491" s="485">
        <f t="shared" si="132"/>
        <v>0</v>
      </c>
      <c r="M491" s="482">
        <f t="shared" si="140"/>
        <v>109.49</v>
      </c>
      <c r="N491" s="486">
        <f t="shared" si="133"/>
        <v>0</v>
      </c>
      <c r="O491" s="486">
        <f t="shared" si="139"/>
        <v>109.49</v>
      </c>
      <c r="P491" s="487">
        <f t="shared" si="131"/>
        <v>109.49</v>
      </c>
      <c r="Q491" s="290"/>
      <c r="R491" s="529"/>
      <c r="S491" s="170">
        <f t="shared" si="135"/>
        <v>0</v>
      </c>
      <c r="T491" s="171">
        <f t="shared" si="136"/>
        <v>0</v>
      </c>
      <c r="U491" s="170">
        <f t="shared" si="137"/>
        <v>4917.74</v>
      </c>
      <c r="V491" s="171">
        <f t="shared" si="138"/>
        <v>0</v>
      </c>
      <c r="X491" s="545">
        <f t="shared" ref="X491:X492" si="142">IF(ISBLANK(I491),"",AA491+AB491+AC491+AD491+AE491+AF491)</f>
        <v>0</v>
      </c>
      <c r="Y491" s="546">
        <f t="shared" ref="Y491:Y492" si="143">IF(I491=0,0,X491/I491)</f>
        <v>0</v>
      </c>
      <c r="AA491" s="792"/>
      <c r="AB491" s="792"/>
      <c r="AC491" s="792"/>
      <c r="AD491" s="792"/>
      <c r="AE491" s="792"/>
      <c r="AF491" s="792"/>
    </row>
    <row r="492" spans="1:32" ht="14.25" customHeight="1" thickBot="1">
      <c r="A492" s="294"/>
      <c r="B492" s="293"/>
      <c r="C492" s="480"/>
      <c r="D492" s="481" t="s">
        <v>233</v>
      </c>
      <c r="E492" s="761" t="s">
        <v>164</v>
      </c>
      <c r="F492" s="761"/>
      <c r="G492" s="761"/>
      <c r="H492" s="759" t="s">
        <v>109</v>
      </c>
      <c r="I492" s="482">
        <v>1</v>
      </c>
      <c r="J492" s="483">
        <f t="shared" si="134"/>
        <v>0</v>
      </c>
      <c r="K492" s="484">
        <f t="shared" si="141"/>
        <v>1.6999999999999999E-3</v>
      </c>
      <c r="L492" s="485">
        <f t="shared" si="132"/>
        <v>0</v>
      </c>
      <c r="M492" s="482">
        <f t="shared" si="140"/>
        <v>4808.25</v>
      </c>
      <c r="N492" s="486">
        <f t="shared" si="133"/>
        <v>0</v>
      </c>
      <c r="O492" s="489">
        <f t="shared" si="139"/>
        <v>4808.25</v>
      </c>
      <c r="P492" s="487">
        <f t="shared" ref="P492" si="144">O492-N492</f>
        <v>4808.25</v>
      </c>
      <c r="Q492" s="290"/>
      <c r="R492" s="529"/>
      <c r="S492" s="170">
        <f t="shared" si="135"/>
        <v>0</v>
      </c>
      <c r="T492" s="171">
        <f t="shared" si="136"/>
        <v>0</v>
      </c>
      <c r="U492" s="170">
        <f t="shared" si="137"/>
        <v>4808.25</v>
      </c>
      <c r="V492" s="516">
        <f t="shared" si="138"/>
        <v>0</v>
      </c>
      <c r="X492" s="545">
        <f t="shared" si="142"/>
        <v>0</v>
      </c>
      <c r="Y492" s="546">
        <f t="shared" si="143"/>
        <v>0</v>
      </c>
      <c r="AA492" s="792"/>
      <c r="AB492" s="792"/>
      <c r="AC492" s="792"/>
      <c r="AD492" s="792"/>
      <c r="AE492" s="792"/>
      <c r="AF492" s="792"/>
    </row>
    <row r="493" spans="1:32" ht="14.25" customHeight="1" thickBot="1">
      <c r="A493" s="294"/>
      <c r="B493" s="293"/>
      <c r="C493" s="490"/>
      <c r="D493" s="491"/>
      <c r="E493" s="492"/>
      <c r="F493" s="492"/>
      <c r="G493" s="492"/>
      <c r="H493" s="493"/>
      <c r="I493" s="494"/>
      <c r="J493" s="495"/>
      <c r="K493" s="496">
        <f t="shared" si="141"/>
        <v>6.1100000000000002E-2</v>
      </c>
      <c r="L493" s="497">
        <f t="shared" si="132"/>
        <v>0</v>
      </c>
      <c r="M493" s="494"/>
      <c r="N493" s="498">
        <f t="shared" si="133"/>
        <v>0</v>
      </c>
      <c r="O493" s="510">
        <f>SUM(O428:O492)</f>
        <v>175515.59439999994</v>
      </c>
      <c r="P493" s="510">
        <f>SUM(P427:P492)</f>
        <v>175515.59439999994</v>
      </c>
      <c r="Q493" s="290"/>
      <c r="R493" s="531"/>
      <c r="S493" s="527">
        <f t="shared" si="135"/>
        <v>0</v>
      </c>
      <c r="T493" s="528">
        <f t="shared" si="136"/>
        <v>0</v>
      </c>
      <c r="U493" s="541">
        <f t="shared" si="137"/>
        <v>0</v>
      </c>
      <c r="V493" s="542">
        <f>SUM(V427:V492)</f>
        <v>175515.5944</v>
      </c>
      <c r="X493" s="526"/>
      <c r="Y493" s="291"/>
      <c r="AA493" s="298"/>
      <c r="AB493" s="298"/>
      <c r="AC493" s="298"/>
      <c r="AD493" s="298"/>
      <c r="AE493" s="298"/>
      <c r="AF493" s="298"/>
    </row>
    <row r="494" spans="1:32" ht="14.25" customHeight="1" thickBot="1">
      <c r="A494" s="294"/>
      <c r="B494" s="293"/>
      <c r="C494" s="305"/>
      <c r="D494" s="306"/>
      <c r="E494" s="307"/>
      <c r="F494" s="307"/>
      <c r="G494" s="307"/>
      <c r="H494" s="308"/>
      <c r="I494" s="301"/>
      <c r="J494" s="289"/>
      <c r="K494" s="302">
        <f t="shared" si="141"/>
        <v>0</v>
      </c>
      <c r="L494" s="303">
        <f t="shared" si="132"/>
        <v>0</v>
      </c>
      <c r="M494" s="301"/>
      <c r="N494" s="304">
        <f t="shared" si="133"/>
        <v>0</v>
      </c>
      <c r="O494" s="304">
        <f t="shared" si="139"/>
        <v>0</v>
      </c>
      <c r="P494" s="304"/>
      <c r="Q494" s="290"/>
      <c r="R494" s="523"/>
      <c r="S494" s="524">
        <f t="shared" si="135"/>
        <v>0</v>
      </c>
      <c r="T494" s="525">
        <f t="shared" si="136"/>
        <v>0</v>
      </c>
      <c r="U494" s="524">
        <f t="shared" si="137"/>
        <v>0</v>
      </c>
      <c r="V494" s="525">
        <f t="shared" si="138"/>
        <v>0</v>
      </c>
      <c r="X494" s="526"/>
      <c r="Y494" s="291"/>
      <c r="AA494" s="298"/>
      <c r="AB494" s="298"/>
      <c r="AC494" s="298"/>
      <c r="AD494" s="298"/>
      <c r="AE494" s="298"/>
      <c r="AF494" s="298"/>
    </row>
    <row r="495" spans="1:32" ht="14.25" customHeight="1" thickBot="1">
      <c r="A495" s="294"/>
      <c r="B495" s="293"/>
      <c r="C495" s="508" t="s">
        <v>252</v>
      </c>
      <c r="D495" s="651" t="s">
        <v>253</v>
      </c>
      <c r="E495" s="652"/>
      <c r="F495" s="652"/>
      <c r="G495" s="652"/>
      <c r="H495" s="652"/>
      <c r="I495" s="652"/>
      <c r="J495" s="652"/>
      <c r="K495" s="652"/>
      <c r="L495" s="652"/>
      <c r="M495" s="652"/>
      <c r="N495" s="652"/>
      <c r="O495" s="652"/>
      <c r="P495" s="652"/>
      <c r="Q495" s="652"/>
      <c r="R495" s="652"/>
      <c r="S495" s="652"/>
      <c r="T495" s="652"/>
      <c r="U495" s="652"/>
      <c r="V495" s="652"/>
      <c r="W495" s="652"/>
      <c r="X495" s="652"/>
      <c r="Y495" s="653"/>
      <c r="AA495" s="795" t="str">
        <f>D495</f>
        <v>RUA N. S. DE FÁTIMA - ENTRE ESTACAS 0PP E 8 + 3,00m</v>
      </c>
      <c r="AB495" s="796"/>
      <c r="AC495" s="796"/>
      <c r="AD495" s="796"/>
      <c r="AE495" s="796"/>
      <c r="AF495" s="797"/>
    </row>
    <row r="496" spans="1:32" ht="14.25" customHeight="1">
      <c r="A496" s="294"/>
      <c r="B496" s="293"/>
      <c r="C496" s="500">
        <v>1</v>
      </c>
      <c r="D496" s="501" t="s">
        <v>99</v>
      </c>
      <c r="E496" s="791" t="s">
        <v>18</v>
      </c>
      <c r="F496" s="420"/>
      <c r="G496" s="420"/>
      <c r="H496" s="762"/>
      <c r="I496" s="502"/>
      <c r="J496" s="503"/>
      <c r="K496" s="504">
        <f t="shared" si="141"/>
        <v>0</v>
      </c>
      <c r="L496" s="505">
        <f t="shared" si="132"/>
        <v>0</v>
      </c>
      <c r="M496" s="502">
        <f t="shared" si="140"/>
        <v>0</v>
      </c>
      <c r="N496" s="506">
        <f t="shared" si="133"/>
        <v>0</v>
      </c>
      <c r="O496" s="506">
        <f t="shared" si="139"/>
        <v>0</v>
      </c>
      <c r="P496" s="507"/>
      <c r="Q496" s="290"/>
      <c r="R496" s="771"/>
      <c r="S496" s="519">
        <f t="shared" si="135"/>
        <v>0</v>
      </c>
      <c r="T496" s="520">
        <f t="shared" si="136"/>
        <v>0</v>
      </c>
      <c r="U496" s="519">
        <f t="shared" si="137"/>
        <v>0</v>
      </c>
      <c r="V496" s="520">
        <f t="shared" si="138"/>
        <v>1737.11</v>
      </c>
      <c r="X496" s="545" t="str">
        <f t="shared" ref="X496:X559" si="145">IF(ISBLANK(I496),"",AA496+AB496+AC496+AD496+AE496+AF496)</f>
        <v/>
      </c>
      <c r="Y496" s="546">
        <f t="shared" ref="Y496:Y559" si="146">IF(I496=0,0,X496/I496)</f>
        <v>0</v>
      </c>
      <c r="AA496" s="793"/>
      <c r="AB496" s="793"/>
      <c r="AC496" s="793"/>
      <c r="AD496" s="793"/>
      <c r="AE496" s="793"/>
      <c r="AF496" s="793"/>
    </row>
    <row r="497" spans="1:32" ht="14.25" customHeight="1">
      <c r="A497" s="294"/>
      <c r="B497" s="293"/>
      <c r="C497" s="412"/>
      <c r="D497" s="413" t="s">
        <v>171</v>
      </c>
      <c r="E497" s="765" t="s">
        <v>174</v>
      </c>
      <c r="F497" s="765"/>
      <c r="G497" s="765"/>
      <c r="H497" s="763" t="s">
        <v>106</v>
      </c>
      <c r="I497" s="414">
        <v>1</v>
      </c>
      <c r="J497" s="415">
        <f t="shared" si="134"/>
        <v>0</v>
      </c>
      <c r="K497" s="416">
        <f t="shared" si="141"/>
        <v>5.9999999999999995E-4</v>
      </c>
      <c r="L497" s="417">
        <f t="shared" si="132"/>
        <v>0</v>
      </c>
      <c r="M497" s="414">
        <f t="shared" si="140"/>
        <v>1737.11</v>
      </c>
      <c r="N497" s="418">
        <f t="shared" si="133"/>
        <v>0</v>
      </c>
      <c r="O497" s="418">
        <f t="shared" si="139"/>
        <v>1737.11</v>
      </c>
      <c r="P497" s="419">
        <f t="shared" ref="P497:P560" si="147">O497-N497</f>
        <v>1737.11</v>
      </c>
      <c r="Q497" s="290"/>
      <c r="R497" s="529"/>
      <c r="S497" s="170">
        <f t="shared" si="135"/>
        <v>0</v>
      </c>
      <c r="T497" s="171">
        <f t="shared" si="136"/>
        <v>0</v>
      </c>
      <c r="U497" s="170">
        <f t="shared" si="137"/>
        <v>1737.11</v>
      </c>
      <c r="V497" s="171">
        <f t="shared" si="138"/>
        <v>0</v>
      </c>
      <c r="X497" s="545">
        <f t="shared" si="145"/>
        <v>0</v>
      </c>
      <c r="Y497" s="546">
        <f t="shared" si="146"/>
        <v>0</v>
      </c>
      <c r="AA497" s="792"/>
      <c r="AB497" s="792"/>
      <c r="AC497" s="792"/>
      <c r="AD497" s="792"/>
      <c r="AE497" s="792"/>
      <c r="AF497" s="792"/>
    </row>
    <row r="498" spans="1:32" ht="14.25" customHeight="1">
      <c r="A498" s="294"/>
      <c r="B498" s="293"/>
      <c r="C498" s="412">
        <v>2</v>
      </c>
      <c r="D498" s="413" t="s">
        <v>100</v>
      </c>
      <c r="E498" s="764" t="s">
        <v>115</v>
      </c>
      <c r="F498" s="765"/>
      <c r="G498" s="765"/>
      <c r="H498" s="763" t="s">
        <v>144</v>
      </c>
      <c r="I498" s="414"/>
      <c r="J498" s="415"/>
      <c r="K498" s="416">
        <f t="shared" si="141"/>
        <v>0</v>
      </c>
      <c r="L498" s="417">
        <f t="shared" si="132"/>
        <v>0</v>
      </c>
      <c r="M498" s="414">
        <f t="shared" si="140"/>
        <v>0</v>
      </c>
      <c r="N498" s="418">
        <f t="shared" si="133"/>
        <v>0</v>
      </c>
      <c r="O498" s="418">
        <f t="shared" si="139"/>
        <v>0</v>
      </c>
      <c r="P498" s="419">
        <f t="shared" si="147"/>
        <v>0</v>
      </c>
      <c r="Q498" s="290"/>
      <c r="R498" s="529"/>
      <c r="S498" s="170">
        <f t="shared" si="135"/>
        <v>0</v>
      </c>
      <c r="T498" s="171">
        <f t="shared" si="136"/>
        <v>0</v>
      </c>
      <c r="U498" s="170">
        <f t="shared" si="137"/>
        <v>0</v>
      </c>
      <c r="V498" s="171">
        <f t="shared" si="138"/>
        <v>3038.0438999999997</v>
      </c>
      <c r="X498" s="545" t="str">
        <f t="shared" si="145"/>
        <v/>
      </c>
      <c r="Y498" s="546">
        <f t="shared" si="146"/>
        <v>0</v>
      </c>
      <c r="AA498" s="792"/>
      <c r="AB498" s="792"/>
      <c r="AC498" s="792"/>
      <c r="AD498" s="792"/>
      <c r="AE498" s="792"/>
      <c r="AF498" s="792"/>
    </row>
    <row r="499" spans="1:32" ht="14.25" customHeight="1">
      <c r="A499" s="294"/>
      <c r="B499" s="293"/>
      <c r="C499" s="412"/>
      <c r="D499" s="413" t="s">
        <v>172</v>
      </c>
      <c r="E499" s="765" t="s">
        <v>149</v>
      </c>
      <c r="F499" s="765"/>
      <c r="G499" s="765"/>
      <c r="H499" s="763" t="s">
        <v>107</v>
      </c>
      <c r="I499" s="414">
        <v>29.46</v>
      </c>
      <c r="J499" s="415">
        <f t="shared" si="134"/>
        <v>0</v>
      </c>
      <c r="K499" s="416">
        <f t="shared" si="141"/>
        <v>1E-4</v>
      </c>
      <c r="L499" s="417">
        <f t="shared" si="132"/>
        <v>0</v>
      </c>
      <c r="M499" s="414">
        <f t="shared" si="140"/>
        <v>5.66</v>
      </c>
      <c r="N499" s="418">
        <f t="shared" si="133"/>
        <v>0</v>
      </c>
      <c r="O499" s="418">
        <f t="shared" si="139"/>
        <v>166.74360000000001</v>
      </c>
      <c r="P499" s="419">
        <f t="shared" si="147"/>
        <v>166.74360000000001</v>
      </c>
      <c r="Q499" s="290"/>
      <c r="R499" s="529"/>
      <c r="S499" s="170">
        <f t="shared" si="135"/>
        <v>0</v>
      </c>
      <c r="T499" s="171">
        <f t="shared" si="136"/>
        <v>0</v>
      </c>
      <c r="U499" s="170">
        <f t="shared" si="137"/>
        <v>3038.0438999999997</v>
      </c>
      <c r="V499" s="171">
        <f t="shared" si="138"/>
        <v>0</v>
      </c>
      <c r="X499" s="545">
        <f t="shared" si="145"/>
        <v>0</v>
      </c>
      <c r="Y499" s="546">
        <f t="shared" si="146"/>
        <v>0</v>
      </c>
      <c r="AA499" s="792"/>
      <c r="AB499" s="792"/>
      <c r="AC499" s="792"/>
      <c r="AD499" s="792"/>
      <c r="AE499" s="792"/>
      <c r="AF499" s="792"/>
    </row>
    <row r="500" spans="1:32" ht="14.25" customHeight="1">
      <c r="A500" s="294"/>
      <c r="B500" s="293"/>
      <c r="C500" s="412"/>
      <c r="D500" s="413" t="s">
        <v>173</v>
      </c>
      <c r="E500" s="765" t="s">
        <v>175</v>
      </c>
      <c r="F500" s="765"/>
      <c r="G500" s="765"/>
      <c r="H500" s="763" t="s">
        <v>107</v>
      </c>
      <c r="I500" s="414">
        <v>421.63</v>
      </c>
      <c r="J500" s="415">
        <f t="shared" si="134"/>
        <v>0</v>
      </c>
      <c r="K500" s="416">
        <f t="shared" si="141"/>
        <v>1E-3</v>
      </c>
      <c r="L500" s="417">
        <f t="shared" si="132"/>
        <v>0</v>
      </c>
      <c r="M500" s="414">
        <f t="shared" si="140"/>
        <v>6.81</v>
      </c>
      <c r="N500" s="418">
        <f t="shared" si="133"/>
        <v>0</v>
      </c>
      <c r="O500" s="418">
        <f t="shared" si="139"/>
        <v>2871.3002999999999</v>
      </c>
      <c r="P500" s="419">
        <f t="shared" si="147"/>
        <v>2871.3002999999999</v>
      </c>
      <c r="Q500" s="290"/>
      <c r="R500" s="529"/>
      <c r="S500" s="170">
        <f t="shared" si="135"/>
        <v>0</v>
      </c>
      <c r="T500" s="171">
        <f t="shared" si="136"/>
        <v>0</v>
      </c>
      <c r="U500" s="170">
        <f t="shared" si="137"/>
        <v>2871.3002999999999</v>
      </c>
      <c r="V500" s="171">
        <f t="shared" si="138"/>
        <v>0</v>
      </c>
      <c r="X500" s="545">
        <f t="shared" si="145"/>
        <v>0</v>
      </c>
      <c r="Y500" s="546">
        <f t="shared" si="146"/>
        <v>0</v>
      </c>
      <c r="AA500" s="792"/>
      <c r="AB500" s="792"/>
      <c r="AC500" s="792"/>
      <c r="AD500" s="792"/>
      <c r="AE500" s="792"/>
      <c r="AF500" s="792"/>
    </row>
    <row r="501" spans="1:32" ht="14.25" customHeight="1">
      <c r="A501" s="294"/>
      <c r="B501" s="293"/>
      <c r="C501" s="412">
        <v>3</v>
      </c>
      <c r="D501" s="413" t="s">
        <v>101</v>
      </c>
      <c r="E501" s="764" t="s">
        <v>116</v>
      </c>
      <c r="F501" s="765"/>
      <c r="G501" s="765"/>
      <c r="H501" s="763" t="s">
        <v>144</v>
      </c>
      <c r="I501" s="414"/>
      <c r="J501" s="415"/>
      <c r="K501" s="416">
        <f t="shared" si="141"/>
        <v>0</v>
      </c>
      <c r="L501" s="417">
        <f t="shared" si="132"/>
        <v>0</v>
      </c>
      <c r="M501" s="414">
        <f t="shared" si="140"/>
        <v>0</v>
      </c>
      <c r="N501" s="418">
        <f t="shared" si="133"/>
        <v>0</v>
      </c>
      <c r="O501" s="418">
        <f t="shared" si="139"/>
        <v>0</v>
      </c>
      <c r="P501" s="419">
        <f t="shared" si="147"/>
        <v>0</v>
      </c>
      <c r="Q501" s="290"/>
      <c r="R501" s="529"/>
      <c r="S501" s="170">
        <f t="shared" si="135"/>
        <v>0</v>
      </c>
      <c r="T501" s="171">
        <f t="shared" si="136"/>
        <v>0</v>
      </c>
      <c r="U501" s="170">
        <f t="shared" si="137"/>
        <v>0</v>
      </c>
      <c r="V501" s="171">
        <f t="shared" si="138"/>
        <v>54538.705900000008</v>
      </c>
      <c r="X501" s="545" t="str">
        <f t="shared" si="145"/>
        <v/>
      </c>
      <c r="Y501" s="546">
        <f t="shared" si="146"/>
        <v>0</v>
      </c>
      <c r="AA501" s="792"/>
      <c r="AB501" s="792"/>
      <c r="AC501" s="792"/>
      <c r="AD501" s="792"/>
      <c r="AE501" s="792"/>
      <c r="AF501" s="792"/>
    </row>
    <row r="502" spans="1:32" ht="14.25" customHeight="1">
      <c r="A502" s="294"/>
      <c r="B502" s="293"/>
      <c r="C502" s="412"/>
      <c r="D502" s="413" t="s">
        <v>176</v>
      </c>
      <c r="E502" s="765" t="s">
        <v>150</v>
      </c>
      <c r="F502" s="765"/>
      <c r="G502" s="765"/>
      <c r="H502" s="763" t="s">
        <v>107</v>
      </c>
      <c r="I502" s="414">
        <v>0</v>
      </c>
      <c r="J502" s="415">
        <f t="shared" si="134"/>
        <v>0</v>
      </c>
      <c r="K502" s="416">
        <f t="shared" si="141"/>
        <v>0</v>
      </c>
      <c r="L502" s="417">
        <f t="shared" si="132"/>
        <v>0</v>
      </c>
      <c r="M502" s="414">
        <f t="shared" si="140"/>
        <v>81.290000000000006</v>
      </c>
      <c r="N502" s="418">
        <f t="shared" si="133"/>
        <v>0</v>
      </c>
      <c r="O502" s="418">
        <f t="shared" si="139"/>
        <v>0</v>
      </c>
      <c r="P502" s="419">
        <f t="shared" si="147"/>
        <v>0</v>
      </c>
      <c r="Q502" s="290"/>
      <c r="R502" s="529"/>
      <c r="S502" s="170">
        <f t="shared" si="135"/>
        <v>0</v>
      </c>
      <c r="T502" s="171">
        <f t="shared" si="136"/>
        <v>0</v>
      </c>
      <c r="U502" s="170">
        <f t="shared" si="137"/>
        <v>54538.705900000008</v>
      </c>
      <c r="V502" s="171">
        <f t="shared" si="138"/>
        <v>0</v>
      </c>
      <c r="X502" s="545">
        <f t="shared" si="145"/>
        <v>0</v>
      </c>
      <c r="Y502" s="546">
        <f t="shared" si="146"/>
        <v>0</v>
      </c>
      <c r="AA502" s="792"/>
      <c r="AB502" s="792"/>
      <c r="AC502" s="792"/>
      <c r="AD502" s="792"/>
      <c r="AE502" s="792"/>
      <c r="AF502" s="792"/>
    </row>
    <row r="503" spans="1:32" ht="14.25" customHeight="1">
      <c r="A503" s="294"/>
      <c r="B503" s="293"/>
      <c r="C503" s="412"/>
      <c r="D503" s="413" t="s">
        <v>177</v>
      </c>
      <c r="E503" s="765" t="s">
        <v>117</v>
      </c>
      <c r="F503" s="765"/>
      <c r="G503" s="765"/>
      <c r="H503" s="763" t="s">
        <v>108</v>
      </c>
      <c r="I503" s="414">
        <v>1145.1300000000001</v>
      </c>
      <c r="J503" s="415">
        <f t="shared" si="134"/>
        <v>0</v>
      </c>
      <c r="K503" s="416">
        <f t="shared" si="141"/>
        <v>1.6999999999999999E-3</v>
      </c>
      <c r="L503" s="417">
        <f t="shared" si="132"/>
        <v>0</v>
      </c>
      <c r="M503" s="414">
        <f t="shared" si="140"/>
        <v>4.29</v>
      </c>
      <c r="N503" s="418">
        <f t="shared" si="133"/>
        <v>0</v>
      </c>
      <c r="O503" s="418">
        <f t="shared" si="139"/>
        <v>4912.6077000000005</v>
      </c>
      <c r="P503" s="419">
        <f t="shared" si="147"/>
        <v>4912.6077000000005</v>
      </c>
      <c r="Q503" s="290"/>
      <c r="R503" s="529"/>
      <c r="S503" s="170">
        <f t="shared" si="135"/>
        <v>0</v>
      </c>
      <c r="T503" s="171">
        <f t="shared" si="136"/>
        <v>0</v>
      </c>
      <c r="U503" s="170">
        <f t="shared" si="137"/>
        <v>54538.705900000008</v>
      </c>
      <c r="V503" s="171">
        <f t="shared" si="138"/>
        <v>0</v>
      </c>
      <c r="X503" s="545">
        <f t="shared" si="145"/>
        <v>0</v>
      </c>
      <c r="Y503" s="546">
        <f t="shared" si="146"/>
        <v>0</v>
      </c>
      <c r="AA503" s="792"/>
      <c r="AB503" s="792"/>
      <c r="AC503" s="792"/>
      <c r="AD503" s="792"/>
      <c r="AE503" s="792"/>
      <c r="AF503" s="792"/>
    </row>
    <row r="504" spans="1:32" ht="14.25" customHeight="1">
      <c r="A504" s="294"/>
      <c r="B504" s="293"/>
      <c r="C504" s="412"/>
      <c r="D504" s="413" t="s">
        <v>178</v>
      </c>
      <c r="E504" s="765" t="s">
        <v>118</v>
      </c>
      <c r="F504" s="765"/>
      <c r="G504" s="765"/>
      <c r="H504" s="763" t="s">
        <v>107</v>
      </c>
      <c r="I504" s="414">
        <v>229.02</v>
      </c>
      <c r="J504" s="415">
        <f t="shared" si="134"/>
        <v>0</v>
      </c>
      <c r="K504" s="416">
        <f t="shared" si="141"/>
        <v>9.4999999999999998E-3</v>
      </c>
      <c r="L504" s="417">
        <f t="shared" si="132"/>
        <v>0</v>
      </c>
      <c r="M504" s="414">
        <f t="shared" si="140"/>
        <v>118.65</v>
      </c>
      <c r="N504" s="418">
        <f t="shared" si="133"/>
        <v>0</v>
      </c>
      <c r="O504" s="418">
        <f t="shared" si="139"/>
        <v>27173.223000000002</v>
      </c>
      <c r="P504" s="419">
        <f t="shared" si="147"/>
        <v>27173.223000000002</v>
      </c>
      <c r="Q504" s="290"/>
      <c r="R504" s="529"/>
      <c r="S504" s="170">
        <f t="shared" si="135"/>
        <v>0</v>
      </c>
      <c r="T504" s="171">
        <f t="shared" si="136"/>
        <v>0</v>
      </c>
      <c r="U504" s="170">
        <f t="shared" si="137"/>
        <v>49626.098200000008</v>
      </c>
      <c r="V504" s="171">
        <f t="shared" si="138"/>
        <v>0</v>
      </c>
      <c r="X504" s="545">
        <f t="shared" si="145"/>
        <v>0</v>
      </c>
      <c r="Y504" s="546">
        <f t="shared" si="146"/>
        <v>0</v>
      </c>
      <c r="AA504" s="792"/>
      <c r="AB504" s="792"/>
      <c r="AC504" s="792"/>
      <c r="AD504" s="792"/>
      <c r="AE504" s="792"/>
      <c r="AF504" s="792"/>
    </row>
    <row r="505" spans="1:32" ht="14.25" customHeight="1">
      <c r="A505" s="294"/>
      <c r="B505" s="293"/>
      <c r="C505" s="412"/>
      <c r="D505" s="413" t="s">
        <v>179</v>
      </c>
      <c r="E505" s="765" t="s">
        <v>119</v>
      </c>
      <c r="F505" s="765"/>
      <c r="G505" s="765"/>
      <c r="H505" s="763" t="s">
        <v>107</v>
      </c>
      <c r="I505" s="414">
        <v>146.33000000000001</v>
      </c>
      <c r="J505" s="415">
        <f t="shared" si="134"/>
        <v>0</v>
      </c>
      <c r="K505" s="416">
        <f t="shared" si="141"/>
        <v>7.7999999999999996E-3</v>
      </c>
      <c r="L505" s="417">
        <f t="shared" si="132"/>
        <v>0</v>
      </c>
      <c r="M505" s="414">
        <f t="shared" si="140"/>
        <v>153.44</v>
      </c>
      <c r="N505" s="418">
        <f t="shared" si="133"/>
        <v>0</v>
      </c>
      <c r="O505" s="418">
        <f t="shared" si="139"/>
        <v>22452.875200000002</v>
      </c>
      <c r="P505" s="419">
        <f t="shared" si="147"/>
        <v>22452.875200000002</v>
      </c>
      <c r="Q505" s="290"/>
      <c r="R505" s="529"/>
      <c r="S505" s="170">
        <f t="shared" si="135"/>
        <v>0</v>
      </c>
      <c r="T505" s="171">
        <f t="shared" si="136"/>
        <v>0</v>
      </c>
      <c r="U505" s="170">
        <f t="shared" si="137"/>
        <v>22452.875200000002</v>
      </c>
      <c r="V505" s="171">
        <f t="shared" si="138"/>
        <v>0</v>
      </c>
      <c r="X505" s="545">
        <f t="shared" si="145"/>
        <v>0</v>
      </c>
      <c r="Y505" s="546">
        <f t="shared" si="146"/>
        <v>0</v>
      </c>
      <c r="AA505" s="792"/>
      <c r="AB505" s="792"/>
      <c r="AC505" s="792"/>
      <c r="AD505" s="792"/>
      <c r="AE505" s="792"/>
      <c r="AF505" s="792"/>
    </row>
    <row r="506" spans="1:32" ht="14.25" customHeight="1">
      <c r="A506" s="294"/>
      <c r="B506" s="293"/>
      <c r="C506" s="412">
        <v>4</v>
      </c>
      <c r="D506" s="413" t="s">
        <v>102</v>
      </c>
      <c r="E506" s="764" t="s">
        <v>26</v>
      </c>
      <c r="F506" s="765"/>
      <c r="G506" s="765"/>
      <c r="H506" s="763" t="s">
        <v>144</v>
      </c>
      <c r="I506" s="414"/>
      <c r="J506" s="415"/>
      <c r="K506" s="416">
        <f t="shared" si="141"/>
        <v>0</v>
      </c>
      <c r="L506" s="417">
        <f t="shared" si="132"/>
        <v>0</v>
      </c>
      <c r="M506" s="414">
        <f t="shared" si="140"/>
        <v>0</v>
      </c>
      <c r="N506" s="418">
        <f t="shared" si="133"/>
        <v>0</v>
      </c>
      <c r="O506" s="418">
        <f t="shared" si="139"/>
        <v>0</v>
      </c>
      <c r="P506" s="419">
        <f t="shared" si="147"/>
        <v>0</v>
      </c>
      <c r="Q506" s="290"/>
      <c r="R506" s="529"/>
      <c r="S506" s="170">
        <f t="shared" si="135"/>
        <v>0</v>
      </c>
      <c r="T506" s="171">
        <f t="shared" si="136"/>
        <v>0</v>
      </c>
      <c r="U506" s="170">
        <f t="shared" si="137"/>
        <v>0</v>
      </c>
      <c r="V506" s="171">
        <f t="shared" si="138"/>
        <v>69057.544900000008</v>
      </c>
      <c r="X506" s="545" t="str">
        <f t="shared" si="145"/>
        <v/>
      </c>
      <c r="Y506" s="546">
        <f t="shared" si="146"/>
        <v>0</v>
      </c>
      <c r="AA506" s="792"/>
      <c r="AB506" s="792"/>
      <c r="AC506" s="792"/>
      <c r="AD506" s="792"/>
      <c r="AE506" s="792"/>
      <c r="AF506" s="792"/>
    </row>
    <row r="507" spans="1:32" ht="14.25" customHeight="1">
      <c r="A507" s="294"/>
      <c r="B507" s="293"/>
      <c r="C507" s="412"/>
      <c r="D507" s="413" t="s">
        <v>181</v>
      </c>
      <c r="E507" s="765" t="s">
        <v>151</v>
      </c>
      <c r="F507" s="765"/>
      <c r="G507" s="765"/>
      <c r="H507" s="763" t="s">
        <v>108</v>
      </c>
      <c r="I507" s="414">
        <v>975.54</v>
      </c>
      <c r="J507" s="415">
        <f t="shared" si="134"/>
        <v>0</v>
      </c>
      <c r="K507" s="416">
        <f t="shared" si="141"/>
        <v>2.0000000000000001E-4</v>
      </c>
      <c r="L507" s="417">
        <f t="shared" si="132"/>
        <v>0</v>
      </c>
      <c r="M507" s="414">
        <f t="shared" si="140"/>
        <v>0.49</v>
      </c>
      <c r="N507" s="418">
        <f t="shared" si="133"/>
        <v>0</v>
      </c>
      <c r="O507" s="418">
        <f t="shared" si="139"/>
        <v>478.01459999999997</v>
      </c>
      <c r="P507" s="419">
        <f t="shared" si="147"/>
        <v>478.01459999999997</v>
      </c>
      <c r="Q507" s="290"/>
      <c r="R507" s="529"/>
      <c r="S507" s="170">
        <f t="shared" si="135"/>
        <v>0</v>
      </c>
      <c r="T507" s="171">
        <f t="shared" si="136"/>
        <v>0</v>
      </c>
      <c r="U507" s="170">
        <f t="shared" si="137"/>
        <v>69057.544900000008</v>
      </c>
      <c r="V507" s="171">
        <f t="shared" si="138"/>
        <v>0</v>
      </c>
      <c r="X507" s="545">
        <f t="shared" si="145"/>
        <v>0</v>
      </c>
      <c r="Y507" s="546">
        <f t="shared" si="146"/>
        <v>0</v>
      </c>
      <c r="AA507" s="792"/>
      <c r="AB507" s="792"/>
      <c r="AC507" s="792"/>
      <c r="AD507" s="792"/>
      <c r="AE507" s="792"/>
      <c r="AF507" s="792"/>
    </row>
    <row r="508" spans="1:32" ht="14.25" customHeight="1">
      <c r="A508" s="294"/>
      <c r="B508" s="293"/>
      <c r="C508" s="412"/>
      <c r="D508" s="413" t="s">
        <v>182</v>
      </c>
      <c r="E508" s="765" t="s">
        <v>152</v>
      </c>
      <c r="F508" s="765"/>
      <c r="G508" s="765"/>
      <c r="H508" s="763" t="s">
        <v>92</v>
      </c>
      <c r="I508" s="414">
        <v>1.07</v>
      </c>
      <c r="J508" s="415">
        <f t="shared" si="134"/>
        <v>0</v>
      </c>
      <c r="K508" s="416">
        <f t="shared" si="141"/>
        <v>1.5E-3</v>
      </c>
      <c r="L508" s="417">
        <f t="shared" si="132"/>
        <v>0</v>
      </c>
      <c r="M508" s="414">
        <f t="shared" si="140"/>
        <v>3935.13</v>
      </c>
      <c r="N508" s="418">
        <f t="shared" si="133"/>
        <v>0</v>
      </c>
      <c r="O508" s="418">
        <f t="shared" si="139"/>
        <v>4210.5891000000001</v>
      </c>
      <c r="P508" s="419">
        <f t="shared" si="147"/>
        <v>4210.5891000000001</v>
      </c>
      <c r="Q508" s="290"/>
      <c r="R508" s="529"/>
      <c r="S508" s="170">
        <f t="shared" si="135"/>
        <v>0</v>
      </c>
      <c r="T508" s="171">
        <f t="shared" si="136"/>
        <v>0</v>
      </c>
      <c r="U508" s="170">
        <f t="shared" si="137"/>
        <v>68579.530300000013</v>
      </c>
      <c r="V508" s="171">
        <f t="shared" si="138"/>
        <v>0</v>
      </c>
      <c r="X508" s="545">
        <f t="shared" si="145"/>
        <v>0</v>
      </c>
      <c r="Y508" s="546">
        <f t="shared" si="146"/>
        <v>0</v>
      </c>
      <c r="AA508" s="792"/>
      <c r="AB508" s="792"/>
      <c r="AC508" s="792"/>
      <c r="AD508" s="792"/>
      <c r="AE508" s="792"/>
      <c r="AF508" s="792"/>
    </row>
    <row r="509" spans="1:32" ht="14.25" customHeight="1">
      <c r="A509" s="294"/>
      <c r="B509" s="293"/>
      <c r="C509" s="412"/>
      <c r="D509" s="413" t="s">
        <v>183</v>
      </c>
      <c r="E509" s="765" t="s">
        <v>153</v>
      </c>
      <c r="F509" s="765"/>
      <c r="G509" s="765"/>
      <c r="H509" s="763" t="s">
        <v>108</v>
      </c>
      <c r="I509" s="414">
        <v>975.54</v>
      </c>
      <c r="J509" s="415">
        <f t="shared" si="134"/>
        <v>0</v>
      </c>
      <c r="K509" s="416">
        <f t="shared" si="141"/>
        <v>1E-4</v>
      </c>
      <c r="L509" s="417">
        <f t="shared" si="132"/>
        <v>0</v>
      </c>
      <c r="M509" s="414">
        <f t="shared" si="140"/>
        <v>0.34</v>
      </c>
      <c r="N509" s="418">
        <f t="shared" si="133"/>
        <v>0</v>
      </c>
      <c r="O509" s="418">
        <f t="shared" si="139"/>
        <v>331.68360000000001</v>
      </c>
      <c r="P509" s="419">
        <f t="shared" si="147"/>
        <v>331.68360000000001</v>
      </c>
      <c r="Q509" s="290"/>
      <c r="R509" s="529"/>
      <c r="S509" s="170">
        <f t="shared" si="135"/>
        <v>0</v>
      </c>
      <c r="T509" s="171">
        <f t="shared" si="136"/>
        <v>0</v>
      </c>
      <c r="U509" s="170">
        <f t="shared" si="137"/>
        <v>64368.941200000008</v>
      </c>
      <c r="V509" s="171">
        <f t="shared" si="138"/>
        <v>0</v>
      </c>
      <c r="X509" s="545">
        <f t="shared" si="145"/>
        <v>0</v>
      </c>
      <c r="Y509" s="546">
        <f t="shared" si="146"/>
        <v>0</v>
      </c>
      <c r="AA509" s="792"/>
      <c r="AB509" s="792"/>
      <c r="AC509" s="792"/>
      <c r="AD509" s="792"/>
      <c r="AE509" s="792"/>
      <c r="AF509" s="792"/>
    </row>
    <row r="510" spans="1:32" ht="14.25" customHeight="1">
      <c r="A510" s="294"/>
      <c r="B510" s="293"/>
      <c r="C510" s="412"/>
      <c r="D510" s="413" t="s">
        <v>184</v>
      </c>
      <c r="E510" s="765" t="s">
        <v>154</v>
      </c>
      <c r="F510" s="765"/>
      <c r="G510" s="765"/>
      <c r="H510" s="763" t="s">
        <v>92</v>
      </c>
      <c r="I510" s="414">
        <v>0.49</v>
      </c>
      <c r="J510" s="415">
        <f t="shared" si="134"/>
        <v>0</v>
      </c>
      <c r="K510" s="416">
        <f t="shared" si="141"/>
        <v>5.9999999999999995E-4</v>
      </c>
      <c r="L510" s="417">
        <f t="shared" si="132"/>
        <v>0</v>
      </c>
      <c r="M510" s="414">
        <f t="shared" si="140"/>
        <v>3724.64</v>
      </c>
      <c r="N510" s="418">
        <f t="shared" si="133"/>
        <v>0</v>
      </c>
      <c r="O510" s="418">
        <f t="shared" si="139"/>
        <v>1825.0735999999999</v>
      </c>
      <c r="P510" s="419">
        <f t="shared" si="147"/>
        <v>1825.0735999999999</v>
      </c>
      <c r="Q510" s="290"/>
      <c r="R510" s="529"/>
      <c r="S510" s="170">
        <f t="shared" si="135"/>
        <v>0</v>
      </c>
      <c r="T510" s="171">
        <f t="shared" si="136"/>
        <v>0</v>
      </c>
      <c r="U510" s="170">
        <f t="shared" si="137"/>
        <v>64037.257600000012</v>
      </c>
      <c r="V510" s="171">
        <f t="shared" si="138"/>
        <v>0</v>
      </c>
      <c r="X510" s="545">
        <f t="shared" si="145"/>
        <v>0</v>
      </c>
      <c r="Y510" s="546">
        <f t="shared" si="146"/>
        <v>0</v>
      </c>
      <c r="AA510" s="792"/>
      <c r="AB510" s="792"/>
      <c r="AC510" s="792"/>
      <c r="AD510" s="792"/>
      <c r="AE510" s="792"/>
      <c r="AF510" s="792"/>
    </row>
    <row r="511" spans="1:32" ht="14.25" customHeight="1">
      <c r="A511" s="294"/>
      <c r="B511" s="293"/>
      <c r="C511" s="412"/>
      <c r="D511" s="413" t="s">
        <v>185</v>
      </c>
      <c r="E511" s="765" t="s">
        <v>180</v>
      </c>
      <c r="F511" s="765"/>
      <c r="G511" s="765"/>
      <c r="H511" s="763" t="s">
        <v>92</v>
      </c>
      <c r="I511" s="414">
        <v>117.06</v>
      </c>
      <c r="J511" s="415">
        <f t="shared" si="134"/>
        <v>0</v>
      </c>
      <c r="K511" s="416">
        <f t="shared" si="141"/>
        <v>9.1999999999999998E-3</v>
      </c>
      <c r="L511" s="417">
        <f t="shared" si="132"/>
        <v>0</v>
      </c>
      <c r="M511" s="414">
        <f t="shared" si="140"/>
        <v>226.4</v>
      </c>
      <c r="N511" s="418">
        <f t="shared" si="133"/>
        <v>0</v>
      </c>
      <c r="O511" s="418">
        <f t="shared" si="139"/>
        <v>26502.384000000002</v>
      </c>
      <c r="P511" s="419">
        <f t="shared" si="147"/>
        <v>26502.384000000002</v>
      </c>
      <c r="Q511" s="290"/>
      <c r="R511" s="529"/>
      <c r="S511" s="170">
        <f t="shared" si="135"/>
        <v>0</v>
      </c>
      <c r="T511" s="171">
        <f t="shared" si="136"/>
        <v>0</v>
      </c>
      <c r="U511" s="170">
        <f t="shared" si="137"/>
        <v>62212.184000000008</v>
      </c>
      <c r="V511" s="171">
        <f t="shared" si="138"/>
        <v>0</v>
      </c>
      <c r="X511" s="545">
        <f t="shared" si="145"/>
        <v>0</v>
      </c>
      <c r="Y511" s="546">
        <f t="shared" si="146"/>
        <v>0</v>
      </c>
      <c r="AA511" s="792"/>
      <c r="AB511" s="792"/>
      <c r="AC511" s="792"/>
      <c r="AD511" s="792"/>
      <c r="AE511" s="792"/>
      <c r="AF511" s="792"/>
    </row>
    <row r="512" spans="1:32" ht="14.25" customHeight="1">
      <c r="A512" s="294"/>
      <c r="B512" s="293"/>
      <c r="C512" s="412"/>
      <c r="D512" s="413" t="s">
        <v>186</v>
      </c>
      <c r="E512" s="765" t="s">
        <v>155</v>
      </c>
      <c r="F512" s="765"/>
      <c r="G512" s="765"/>
      <c r="H512" s="763" t="s">
        <v>92</v>
      </c>
      <c r="I512" s="414">
        <v>6.44</v>
      </c>
      <c r="J512" s="415">
        <f t="shared" si="134"/>
        <v>0</v>
      </c>
      <c r="K512" s="416">
        <f t="shared" si="141"/>
        <v>1.24E-2</v>
      </c>
      <c r="L512" s="417">
        <f t="shared" si="132"/>
        <v>0</v>
      </c>
      <c r="M512" s="414">
        <f t="shared" si="140"/>
        <v>5545</v>
      </c>
      <c r="N512" s="418">
        <f t="shared" si="133"/>
        <v>0</v>
      </c>
      <c r="O512" s="418">
        <f t="shared" si="139"/>
        <v>35709.800000000003</v>
      </c>
      <c r="P512" s="419">
        <f t="shared" si="147"/>
        <v>35709.800000000003</v>
      </c>
      <c r="Q512" s="290"/>
      <c r="R512" s="529"/>
      <c r="S512" s="170">
        <f t="shared" si="135"/>
        <v>0</v>
      </c>
      <c r="T512" s="171">
        <f t="shared" si="136"/>
        <v>0</v>
      </c>
      <c r="U512" s="170">
        <f t="shared" si="137"/>
        <v>35709.800000000003</v>
      </c>
      <c r="V512" s="171">
        <f t="shared" si="138"/>
        <v>0</v>
      </c>
      <c r="X512" s="545">
        <f t="shared" si="145"/>
        <v>0</v>
      </c>
      <c r="Y512" s="546">
        <f t="shared" si="146"/>
        <v>0</v>
      </c>
      <c r="AA512" s="792"/>
      <c r="AB512" s="792"/>
      <c r="AC512" s="792"/>
      <c r="AD512" s="792"/>
      <c r="AE512" s="792"/>
      <c r="AF512" s="792"/>
    </row>
    <row r="513" spans="1:32" ht="14.25" customHeight="1">
      <c r="A513" s="294"/>
      <c r="B513" s="293"/>
      <c r="C513" s="412">
        <v>5</v>
      </c>
      <c r="D513" s="413" t="s">
        <v>103</v>
      </c>
      <c r="E513" s="764" t="s">
        <v>120</v>
      </c>
      <c r="F513" s="765"/>
      <c r="G513" s="765"/>
      <c r="H513" s="763" t="s">
        <v>144</v>
      </c>
      <c r="I513" s="414"/>
      <c r="J513" s="415"/>
      <c r="K513" s="416">
        <f t="shared" si="141"/>
        <v>0</v>
      </c>
      <c r="L513" s="417">
        <f t="shared" si="132"/>
        <v>0</v>
      </c>
      <c r="M513" s="414">
        <f t="shared" si="140"/>
        <v>0</v>
      </c>
      <c r="N513" s="418">
        <f t="shared" si="133"/>
        <v>0</v>
      </c>
      <c r="O513" s="418">
        <f t="shared" si="139"/>
        <v>0</v>
      </c>
      <c r="P513" s="419">
        <f t="shared" si="147"/>
        <v>0</v>
      </c>
      <c r="Q513" s="290"/>
      <c r="R513" s="529"/>
      <c r="S513" s="170">
        <f t="shared" si="135"/>
        <v>0</v>
      </c>
      <c r="T513" s="171">
        <f t="shared" si="136"/>
        <v>0</v>
      </c>
      <c r="U513" s="170">
        <f t="shared" si="137"/>
        <v>0</v>
      </c>
      <c r="V513" s="171">
        <f t="shared" si="138"/>
        <v>13672.172</v>
      </c>
      <c r="X513" s="545" t="str">
        <f t="shared" si="145"/>
        <v/>
      </c>
      <c r="Y513" s="546">
        <f t="shared" si="146"/>
        <v>0</v>
      </c>
      <c r="AA513" s="792"/>
      <c r="AB513" s="792"/>
      <c r="AC513" s="792"/>
      <c r="AD513" s="792"/>
      <c r="AE513" s="792"/>
      <c r="AF513" s="792"/>
    </row>
    <row r="514" spans="1:32" ht="14.25" customHeight="1">
      <c r="A514" s="294"/>
      <c r="B514" s="293"/>
      <c r="C514" s="412"/>
      <c r="D514" s="413" t="s">
        <v>147</v>
      </c>
      <c r="E514" s="765" t="s">
        <v>121</v>
      </c>
      <c r="F514" s="765"/>
      <c r="G514" s="765"/>
      <c r="H514" s="763" t="s">
        <v>10</v>
      </c>
      <c r="I514" s="414">
        <v>229.2</v>
      </c>
      <c r="J514" s="415">
        <f t="shared" si="134"/>
        <v>0</v>
      </c>
      <c r="K514" s="416">
        <f t="shared" si="141"/>
        <v>3.8E-3</v>
      </c>
      <c r="L514" s="417">
        <f t="shared" si="132"/>
        <v>0</v>
      </c>
      <c r="M514" s="414">
        <f t="shared" si="140"/>
        <v>47.43</v>
      </c>
      <c r="N514" s="418">
        <f t="shared" si="133"/>
        <v>0</v>
      </c>
      <c r="O514" s="418">
        <f t="shared" si="139"/>
        <v>10870.956</v>
      </c>
      <c r="P514" s="419">
        <f t="shared" si="147"/>
        <v>10870.956</v>
      </c>
      <c r="Q514" s="290"/>
      <c r="R514" s="529"/>
      <c r="S514" s="170">
        <f t="shared" si="135"/>
        <v>0</v>
      </c>
      <c r="T514" s="171">
        <f t="shared" si="136"/>
        <v>0</v>
      </c>
      <c r="U514" s="170">
        <f t="shared" si="137"/>
        <v>13672.172</v>
      </c>
      <c r="V514" s="171">
        <f t="shared" si="138"/>
        <v>0</v>
      </c>
      <c r="X514" s="545">
        <f t="shared" si="145"/>
        <v>0</v>
      </c>
      <c r="Y514" s="546">
        <f t="shared" si="146"/>
        <v>0</v>
      </c>
      <c r="AA514" s="792"/>
      <c r="AB514" s="792"/>
      <c r="AC514" s="792"/>
      <c r="AD514" s="792"/>
      <c r="AE514" s="792"/>
      <c r="AF514" s="792"/>
    </row>
    <row r="515" spans="1:32" ht="14.25" customHeight="1">
      <c r="A515" s="294"/>
      <c r="B515" s="293"/>
      <c r="C515" s="412"/>
      <c r="D515" s="413" t="s">
        <v>187</v>
      </c>
      <c r="E515" s="765" t="s">
        <v>122</v>
      </c>
      <c r="F515" s="765"/>
      <c r="G515" s="765"/>
      <c r="H515" s="763" t="s">
        <v>10</v>
      </c>
      <c r="I515" s="414">
        <v>70.400000000000006</v>
      </c>
      <c r="J515" s="415">
        <f t="shared" si="134"/>
        <v>0</v>
      </c>
      <c r="K515" s="416">
        <f t="shared" si="141"/>
        <v>1E-3</v>
      </c>
      <c r="L515" s="417">
        <f t="shared" si="132"/>
        <v>0</v>
      </c>
      <c r="M515" s="414">
        <f t="shared" si="140"/>
        <v>39.79</v>
      </c>
      <c r="N515" s="418">
        <f t="shared" si="133"/>
        <v>0</v>
      </c>
      <c r="O515" s="418">
        <f t="shared" si="139"/>
        <v>2801.2160000000003</v>
      </c>
      <c r="P515" s="419">
        <f t="shared" si="147"/>
        <v>2801.2160000000003</v>
      </c>
      <c r="Q515" s="290"/>
      <c r="R515" s="529"/>
      <c r="S515" s="170">
        <f t="shared" si="135"/>
        <v>0</v>
      </c>
      <c r="T515" s="171">
        <f t="shared" si="136"/>
        <v>0</v>
      </c>
      <c r="U515" s="170">
        <f t="shared" si="137"/>
        <v>2801.2160000000003</v>
      </c>
      <c r="V515" s="171">
        <f t="shared" si="138"/>
        <v>0</v>
      </c>
      <c r="X515" s="545">
        <f t="shared" si="145"/>
        <v>0</v>
      </c>
      <c r="Y515" s="546">
        <f t="shared" si="146"/>
        <v>0</v>
      </c>
      <c r="AA515" s="792"/>
      <c r="AB515" s="792"/>
      <c r="AC515" s="792"/>
      <c r="AD515" s="792"/>
      <c r="AE515" s="792"/>
      <c r="AF515" s="792"/>
    </row>
    <row r="516" spans="1:32" ht="14.25" customHeight="1">
      <c r="A516" s="294"/>
      <c r="B516" s="293"/>
      <c r="C516" s="412">
        <v>6</v>
      </c>
      <c r="D516" s="413" t="s">
        <v>113</v>
      </c>
      <c r="E516" s="764" t="s">
        <v>156</v>
      </c>
      <c r="F516" s="765"/>
      <c r="G516" s="765"/>
      <c r="H516" s="763" t="s">
        <v>144</v>
      </c>
      <c r="I516" s="414"/>
      <c r="J516" s="415"/>
      <c r="K516" s="416">
        <f t="shared" si="141"/>
        <v>0</v>
      </c>
      <c r="L516" s="417">
        <f t="shared" si="132"/>
        <v>0</v>
      </c>
      <c r="M516" s="414">
        <f t="shared" si="140"/>
        <v>0</v>
      </c>
      <c r="N516" s="418">
        <f t="shared" si="133"/>
        <v>0</v>
      </c>
      <c r="O516" s="418">
        <f t="shared" si="139"/>
        <v>0</v>
      </c>
      <c r="P516" s="419">
        <f t="shared" si="147"/>
        <v>0</v>
      </c>
      <c r="Q516" s="290"/>
      <c r="R516" s="529"/>
      <c r="S516" s="170">
        <f t="shared" si="135"/>
        <v>0</v>
      </c>
      <c r="T516" s="171">
        <f t="shared" si="136"/>
        <v>0</v>
      </c>
      <c r="U516" s="170">
        <f t="shared" si="137"/>
        <v>0</v>
      </c>
      <c r="V516" s="171">
        <f t="shared" si="138"/>
        <v>56550.607499999998</v>
      </c>
      <c r="X516" s="545" t="str">
        <f t="shared" si="145"/>
        <v/>
      </c>
      <c r="Y516" s="546">
        <f t="shared" si="146"/>
        <v>0</v>
      </c>
      <c r="AA516" s="792"/>
      <c r="AB516" s="792"/>
      <c r="AC516" s="792"/>
      <c r="AD516" s="792"/>
      <c r="AE516" s="792"/>
      <c r="AF516" s="792"/>
    </row>
    <row r="517" spans="1:32" ht="14.25" customHeight="1">
      <c r="A517" s="294"/>
      <c r="B517" s="293"/>
      <c r="C517" s="412"/>
      <c r="D517" s="413" t="s">
        <v>188</v>
      </c>
      <c r="E517" s="765" t="s">
        <v>189</v>
      </c>
      <c r="F517" s="765"/>
      <c r="G517" s="765"/>
      <c r="H517" s="763" t="s">
        <v>108</v>
      </c>
      <c r="I517" s="414">
        <v>477.75</v>
      </c>
      <c r="J517" s="415">
        <f t="shared" si="134"/>
        <v>0</v>
      </c>
      <c r="K517" s="416">
        <f t="shared" si="141"/>
        <v>4.0000000000000002E-4</v>
      </c>
      <c r="L517" s="417">
        <f t="shared" si="132"/>
        <v>0</v>
      </c>
      <c r="M517" s="414">
        <f t="shared" si="140"/>
        <v>2.4</v>
      </c>
      <c r="N517" s="418">
        <f t="shared" si="133"/>
        <v>0</v>
      </c>
      <c r="O517" s="418">
        <f t="shared" si="139"/>
        <v>1146.5999999999999</v>
      </c>
      <c r="P517" s="419">
        <f t="shared" si="147"/>
        <v>1146.5999999999999</v>
      </c>
      <c r="Q517" s="290"/>
      <c r="R517" s="529"/>
      <c r="S517" s="170">
        <f t="shared" si="135"/>
        <v>0</v>
      </c>
      <c r="T517" s="171">
        <f t="shared" si="136"/>
        <v>0</v>
      </c>
      <c r="U517" s="170">
        <f t="shared" si="137"/>
        <v>56550.607499999998</v>
      </c>
      <c r="V517" s="171">
        <f t="shared" si="138"/>
        <v>0</v>
      </c>
      <c r="X517" s="545">
        <f t="shared" si="145"/>
        <v>0</v>
      </c>
      <c r="Y517" s="546">
        <f t="shared" si="146"/>
        <v>0</v>
      </c>
      <c r="AA517" s="792"/>
      <c r="AB517" s="792"/>
      <c r="AC517" s="792"/>
      <c r="AD517" s="792"/>
      <c r="AE517" s="792"/>
      <c r="AF517" s="792"/>
    </row>
    <row r="518" spans="1:32" ht="14.25" customHeight="1">
      <c r="A518" s="294"/>
      <c r="B518" s="293"/>
      <c r="C518" s="412"/>
      <c r="D518" s="413" t="s">
        <v>190</v>
      </c>
      <c r="E518" s="765" t="s">
        <v>191</v>
      </c>
      <c r="F518" s="765"/>
      <c r="G518" s="765"/>
      <c r="H518" s="763" t="s">
        <v>107</v>
      </c>
      <c r="I518" s="414">
        <v>47.78</v>
      </c>
      <c r="J518" s="415">
        <f t="shared" si="134"/>
        <v>0</v>
      </c>
      <c r="K518" s="416">
        <f t="shared" si="141"/>
        <v>2.5999999999999999E-3</v>
      </c>
      <c r="L518" s="417">
        <f t="shared" si="132"/>
        <v>0</v>
      </c>
      <c r="M518" s="414">
        <f t="shared" si="140"/>
        <v>153.44</v>
      </c>
      <c r="N518" s="418">
        <f t="shared" si="133"/>
        <v>0</v>
      </c>
      <c r="O518" s="418">
        <f t="shared" si="139"/>
        <v>7331.3631999999998</v>
      </c>
      <c r="P518" s="419">
        <f t="shared" si="147"/>
        <v>7331.3631999999998</v>
      </c>
      <c r="Q518" s="290"/>
      <c r="R518" s="529"/>
      <c r="S518" s="170">
        <f t="shared" si="135"/>
        <v>0</v>
      </c>
      <c r="T518" s="171">
        <f t="shared" si="136"/>
        <v>0</v>
      </c>
      <c r="U518" s="170">
        <f t="shared" si="137"/>
        <v>55404.0075</v>
      </c>
      <c r="V518" s="171">
        <f t="shared" si="138"/>
        <v>0</v>
      </c>
      <c r="X518" s="545">
        <f t="shared" si="145"/>
        <v>0</v>
      </c>
      <c r="Y518" s="546">
        <f t="shared" si="146"/>
        <v>0</v>
      </c>
      <c r="AA518" s="792"/>
      <c r="AB518" s="792"/>
      <c r="AC518" s="792"/>
      <c r="AD518" s="792"/>
      <c r="AE518" s="792"/>
      <c r="AF518" s="792"/>
    </row>
    <row r="519" spans="1:32" ht="14.25" customHeight="1">
      <c r="A519" s="294"/>
      <c r="B519" s="293"/>
      <c r="C519" s="412"/>
      <c r="D519" s="413" t="s">
        <v>192</v>
      </c>
      <c r="E519" s="765" t="s">
        <v>194</v>
      </c>
      <c r="F519" s="765"/>
      <c r="G519" s="765"/>
      <c r="H519" s="763" t="s">
        <v>108</v>
      </c>
      <c r="I519" s="414">
        <v>122.56</v>
      </c>
      <c r="J519" s="415">
        <f t="shared" si="134"/>
        <v>0</v>
      </c>
      <c r="K519" s="416">
        <f t="shared" si="141"/>
        <v>6.6E-3</v>
      </c>
      <c r="L519" s="417">
        <f t="shared" si="132"/>
        <v>0</v>
      </c>
      <c r="M519" s="414">
        <f t="shared" si="140"/>
        <v>155.88</v>
      </c>
      <c r="N519" s="418">
        <f t="shared" si="133"/>
        <v>0</v>
      </c>
      <c r="O519" s="418">
        <f t="shared" si="139"/>
        <v>19104.6528</v>
      </c>
      <c r="P519" s="419">
        <f t="shared" si="147"/>
        <v>19104.6528</v>
      </c>
      <c r="Q519" s="290"/>
      <c r="R519" s="529"/>
      <c r="S519" s="170">
        <f t="shared" si="135"/>
        <v>0</v>
      </c>
      <c r="T519" s="171">
        <f t="shared" si="136"/>
        <v>0</v>
      </c>
      <c r="U519" s="170">
        <f t="shared" si="137"/>
        <v>48072.6443</v>
      </c>
      <c r="V519" s="171">
        <f t="shared" si="138"/>
        <v>0</v>
      </c>
      <c r="X519" s="545">
        <f t="shared" si="145"/>
        <v>0</v>
      </c>
      <c r="Y519" s="546">
        <f t="shared" si="146"/>
        <v>0</v>
      </c>
      <c r="AA519" s="792"/>
      <c r="AB519" s="792"/>
      <c r="AC519" s="792"/>
      <c r="AD519" s="792"/>
      <c r="AE519" s="792"/>
      <c r="AF519" s="792"/>
    </row>
    <row r="520" spans="1:32" ht="14.25" customHeight="1">
      <c r="A520" s="294"/>
      <c r="B520" s="293"/>
      <c r="C520" s="412"/>
      <c r="D520" s="413" t="s">
        <v>193</v>
      </c>
      <c r="E520" s="765" t="s">
        <v>197</v>
      </c>
      <c r="F520" s="765"/>
      <c r="G520" s="765"/>
      <c r="H520" s="763" t="s">
        <v>108</v>
      </c>
      <c r="I520" s="414">
        <v>193.27</v>
      </c>
      <c r="J520" s="415">
        <f t="shared" si="134"/>
        <v>0</v>
      </c>
      <c r="K520" s="416">
        <f t="shared" si="141"/>
        <v>2.7000000000000001E-3</v>
      </c>
      <c r="L520" s="417">
        <f t="shared" si="132"/>
        <v>0</v>
      </c>
      <c r="M520" s="414">
        <f t="shared" si="140"/>
        <v>40.64</v>
      </c>
      <c r="N520" s="418">
        <f t="shared" si="133"/>
        <v>0</v>
      </c>
      <c r="O520" s="418">
        <f t="shared" si="139"/>
        <v>7854.4928000000009</v>
      </c>
      <c r="P520" s="419">
        <f t="shared" si="147"/>
        <v>7854.4928000000009</v>
      </c>
      <c r="Q520" s="290"/>
      <c r="R520" s="529"/>
      <c r="S520" s="170">
        <f t="shared" si="135"/>
        <v>0</v>
      </c>
      <c r="T520" s="171">
        <f t="shared" si="136"/>
        <v>0</v>
      </c>
      <c r="U520" s="170">
        <f t="shared" si="137"/>
        <v>28967.991499999996</v>
      </c>
      <c r="V520" s="171">
        <f t="shared" si="138"/>
        <v>0</v>
      </c>
      <c r="X520" s="545">
        <f t="shared" si="145"/>
        <v>0</v>
      </c>
      <c r="Y520" s="546">
        <f t="shared" si="146"/>
        <v>0</v>
      </c>
      <c r="AA520" s="792"/>
      <c r="AB520" s="792"/>
      <c r="AC520" s="792"/>
      <c r="AD520" s="792"/>
      <c r="AE520" s="792"/>
      <c r="AF520" s="792"/>
    </row>
    <row r="521" spans="1:32" ht="14.25" customHeight="1">
      <c r="A521" s="294"/>
      <c r="B521" s="293"/>
      <c r="C521" s="412"/>
      <c r="D521" s="413" t="s">
        <v>195</v>
      </c>
      <c r="E521" s="765" t="s">
        <v>196</v>
      </c>
      <c r="F521" s="765"/>
      <c r="G521" s="765"/>
      <c r="H521" s="763" t="s">
        <v>108</v>
      </c>
      <c r="I521" s="414">
        <v>161.91999999999999</v>
      </c>
      <c r="J521" s="415">
        <f t="shared" si="134"/>
        <v>0</v>
      </c>
      <c r="K521" s="416">
        <f t="shared" si="141"/>
        <v>5.3E-3</v>
      </c>
      <c r="L521" s="417">
        <f t="shared" si="132"/>
        <v>0</v>
      </c>
      <c r="M521" s="414">
        <f t="shared" si="140"/>
        <v>94.86</v>
      </c>
      <c r="N521" s="418">
        <f t="shared" si="133"/>
        <v>0</v>
      </c>
      <c r="O521" s="418">
        <f t="shared" si="139"/>
        <v>15359.731199999998</v>
      </c>
      <c r="P521" s="419">
        <f t="shared" si="147"/>
        <v>15359.731199999998</v>
      </c>
      <c r="Q521" s="290"/>
      <c r="R521" s="529"/>
      <c r="S521" s="170">
        <f t="shared" si="135"/>
        <v>0</v>
      </c>
      <c r="T521" s="171">
        <f t="shared" si="136"/>
        <v>0</v>
      </c>
      <c r="U521" s="170">
        <f t="shared" si="137"/>
        <v>21113.498699999996</v>
      </c>
      <c r="V521" s="171">
        <f t="shared" si="138"/>
        <v>0</v>
      </c>
      <c r="X521" s="545">
        <f t="shared" si="145"/>
        <v>0</v>
      </c>
      <c r="Y521" s="546">
        <f t="shared" si="146"/>
        <v>0</v>
      </c>
      <c r="AA521" s="792"/>
      <c r="AB521" s="792"/>
      <c r="AC521" s="792"/>
      <c r="AD521" s="792"/>
      <c r="AE521" s="792"/>
      <c r="AF521" s="792"/>
    </row>
    <row r="522" spans="1:32" ht="14.25" customHeight="1">
      <c r="A522" s="294"/>
      <c r="B522" s="293"/>
      <c r="C522" s="412"/>
      <c r="D522" s="413" t="s">
        <v>198</v>
      </c>
      <c r="E522" s="765" t="s">
        <v>199</v>
      </c>
      <c r="F522" s="765"/>
      <c r="G522" s="765"/>
      <c r="H522" s="763" t="s">
        <v>10</v>
      </c>
      <c r="I522" s="414">
        <v>177</v>
      </c>
      <c r="J522" s="415">
        <f t="shared" si="134"/>
        <v>0</v>
      </c>
      <c r="K522" s="416">
        <f t="shared" si="141"/>
        <v>0</v>
      </c>
      <c r="L522" s="417">
        <f t="shared" si="132"/>
        <v>0</v>
      </c>
      <c r="M522" s="414">
        <f t="shared" si="140"/>
        <v>0.41</v>
      </c>
      <c r="N522" s="418">
        <f t="shared" si="133"/>
        <v>0</v>
      </c>
      <c r="O522" s="418">
        <f t="shared" si="139"/>
        <v>72.569999999999993</v>
      </c>
      <c r="P522" s="419">
        <f t="shared" si="147"/>
        <v>72.569999999999993</v>
      </c>
      <c r="Q522" s="290"/>
      <c r="R522" s="529"/>
      <c r="S522" s="170">
        <f t="shared" si="135"/>
        <v>0</v>
      </c>
      <c r="T522" s="171">
        <f t="shared" si="136"/>
        <v>0</v>
      </c>
      <c r="U522" s="170">
        <f t="shared" si="137"/>
        <v>5753.767499999999</v>
      </c>
      <c r="V522" s="171">
        <f t="shared" si="138"/>
        <v>0</v>
      </c>
      <c r="X522" s="545">
        <f t="shared" si="145"/>
        <v>0</v>
      </c>
      <c r="Y522" s="546">
        <f t="shared" si="146"/>
        <v>0</v>
      </c>
      <c r="AA522" s="792"/>
      <c r="AB522" s="792"/>
      <c r="AC522" s="792"/>
      <c r="AD522" s="792"/>
      <c r="AE522" s="792"/>
      <c r="AF522" s="792"/>
    </row>
    <row r="523" spans="1:32" ht="14.25" customHeight="1">
      <c r="A523" s="294"/>
      <c r="B523" s="293"/>
      <c r="C523" s="412"/>
      <c r="D523" s="413" t="s">
        <v>200</v>
      </c>
      <c r="E523" s="765" t="s">
        <v>123</v>
      </c>
      <c r="F523" s="765"/>
      <c r="G523" s="765"/>
      <c r="H523" s="763" t="s">
        <v>108</v>
      </c>
      <c r="I523" s="414">
        <v>367.95</v>
      </c>
      <c r="J523" s="415">
        <f t="shared" si="134"/>
        <v>0</v>
      </c>
      <c r="K523" s="416">
        <f t="shared" si="141"/>
        <v>1.2999999999999999E-3</v>
      </c>
      <c r="L523" s="417">
        <f t="shared" si="132"/>
        <v>0</v>
      </c>
      <c r="M523" s="414">
        <f t="shared" si="140"/>
        <v>10.45</v>
      </c>
      <c r="N523" s="418">
        <f t="shared" si="133"/>
        <v>0</v>
      </c>
      <c r="O523" s="418">
        <f t="shared" si="139"/>
        <v>3845.0774999999994</v>
      </c>
      <c r="P523" s="419">
        <f t="shared" si="147"/>
        <v>3845.0774999999994</v>
      </c>
      <c r="Q523" s="290"/>
      <c r="R523" s="529"/>
      <c r="S523" s="170">
        <f t="shared" si="135"/>
        <v>0</v>
      </c>
      <c r="T523" s="171">
        <f t="shared" si="136"/>
        <v>0</v>
      </c>
      <c r="U523" s="170">
        <f t="shared" si="137"/>
        <v>5681.1974999999993</v>
      </c>
      <c r="V523" s="171">
        <f t="shared" si="138"/>
        <v>0</v>
      </c>
      <c r="X523" s="545">
        <f t="shared" si="145"/>
        <v>0</v>
      </c>
      <c r="Y523" s="546">
        <f t="shared" si="146"/>
        <v>0</v>
      </c>
      <c r="AA523" s="792"/>
      <c r="AB523" s="792"/>
      <c r="AC523" s="792"/>
      <c r="AD523" s="792"/>
      <c r="AE523" s="792"/>
      <c r="AF523" s="792"/>
    </row>
    <row r="524" spans="1:32" ht="14.25" customHeight="1">
      <c r="A524" s="294"/>
      <c r="B524" s="293"/>
      <c r="C524" s="412"/>
      <c r="D524" s="413" t="s">
        <v>201</v>
      </c>
      <c r="E524" s="765" t="s">
        <v>202</v>
      </c>
      <c r="F524" s="765"/>
      <c r="G524" s="765"/>
      <c r="H524" s="763" t="s">
        <v>106</v>
      </c>
      <c r="I524" s="414">
        <v>4</v>
      </c>
      <c r="J524" s="415">
        <f t="shared" si="134"/>
        <v>0</v>
      </c>
      <c r="K524" s="416">
        <f t="shared" si="141"/>
        <v>5.9999999999999995E-4</v>
      </c>
      <c r="L524" s="417">
        <f t="shared" si="132"/>
        <v>0</v>
      </c>
      <c r="M524" s="414">
        <f t="shared" si="140"/>
        <v>459.03</v>
      </c>
      <c r="N524" s="418">
        <f t="shared" si="133"/>
        <v>0</v>
      </c>
      <c r="O524" s="418">
        <f t="shared" si="139"/>
        <v>1836.12</v>
      </c>
      <c r="P524" s="419">
        <f t="shared" si="147"/>
        <v>1836.12</v>
      </c>
      <c r="Q524" s="290"/>
      <c r="R524" s="529"/>
      <c r="S524" s="170">
        <f t="shared" si="135"/>
        <v>0</v>
      </c>
      <c r="T524" s="171">
        <f t="shared" si="136"/>
        <v>0</v>
      </c>
      <c r="U524" s="170">
        <f t="shared" si="137"/>
        <v>1836.12</v>
      </c>
      <c r="V524" s="171">
        <f t="shared" si="138"/>
        <v>0</v>
      </c>
      <c r="X524" s="545">
        <f t="shared" si="145"/>
        <v>0</v>
      </c>
      <c r="Y524" s="546">
        <f t="shared" si="146"/>
        <v>0</v>
      </c>
      <c r="AA524" s="792"/>
      <c r="AB524" s="792"/>
      <c r="AC524" s="792"/>
      <c r="AD524" s="792"/>
      <c r="AE524" s="792"/>
      <c r="AF524" s="792"/>
    </row>
    <row r="525" spans="1:32" ht="14.25" customHeight="1">
      <c r="A525" s="294"/>
      <c r="B525" s="293"/>
      <c r="C525" s="412">
        <v>7</v>
      </c>
      <c r="D525" s="413" t="s">
        <v>114</v>
      </c>
      <c r="E525" s="764" t="s">
        <v>9</v>
      </c>
      <c r="F525" s="765"/>
      <c r="G525" s="765"/>
      <c r="H525" s="763" t="s">
        <v>144</v>
      </c>
      <c r="I525" s="414"/>
      <c r="J525" s="415"/>
      <c r="K525" s="416">
        <f t="shared" si="141"/>
        <v>0</v>
      </c>
      <c r="L525" s="417">
        <f t="shared" si="132"/>
        <v>0</v>
      </c>
      <c r="M525" s="414">
        <f t="shared" si="140"/>
        <v>0</v>
      </c>
      <c r="N525" s="418">
        <f t="shared" si="133"/>
        <v>0</v>
      </c>
      <c r="O525" s="418">
        <f t="shared" si="139"/>
        <v>0</v>
      </c>
      <c r="P525" s="419">
        <f t="shared" si="147"/>
        <v>0</v>
      </c>
      <c r="Q525" s="290"/>
      <c r="R525" s="529"/>
      <c r="S525" s="170">
        <f t="shared" si="135"/>
        <v>0</v>
      </c>
      <c r="T525" s="171">
        <f t="shared" si="136"/>
        <v>0</v>
      </c>
      <c r="U525" s="170">
        <f t="shared" si="137"/>
        <v>0</v>
      </c>
      <c r="V525" s="171">
        <f t="shared" si="138"/>
        <v>1752.9204000000002</v>
      </c>
      <c r="X525" s="545" t="str">
        <f t="shared" si="145"/>
        <v/>
      </c>
      <c r="Y525" s="546">
        <f t="shared" si="146"/>
        <v>0</v>
      </c>
      <c r="AA525" s="792"/>
      <c r="AB525" s="792"/>
      <c r="AC525" s="792"/>
      <c r="AD525" s="792"/>
      <c r="AE525" s="792"/>
      <c r="AF525" s="792"/>
    </row>
    <row r="526" spans="1:32" ht="14.25" customHeight="1">
      <c r="A526" s="294"/>
      <c r="B526" s="293"/>
      <c r="C526" s="412"/>
      <c r="D526" s="413" t="s">
        <v>148</v>
      </c>
      <c r="E526" s="765" t="s">
        <v>124</v>
      </c>
      <c r="F526" s="765"/>
      <c r="G526" s="765"/>
      <c r="H526" s="763" t="s">
        <v>108</v>
      </c>
      <c r="I526" s="414">
        <v>51.24</v>
      </c>
      <c r="J526" s="415">
        <f t="shared" si="134"/>
        <v>0</v>
      </c>
      <c r="K526" s="416">
        <f t="shared" si="141"/>
        <v>5.9999999999999995E-4</v>
      </c>
      <c r="L526" s="417">
        <f t="shared" ref="L526:L561" si="148">IF(I526=0,0,IF(J526&gt;100%,"excesso",IF(ISNUMBER(J526),ROUND(J526*K526,4),IF(J526="&lt;excesso",ROUND(100%*K526,4),0))))</f>
        <v>0</v>
      </c>
      <c r="M526" s="414">
        <f t="shared" si="140"/>
        <v>34.21</v>
      </c>
      <c r="N526" s="418">
        <f t="shared" ref="N526:N561" si="149">IF(J526&gt;100%,O526,IF(ISBLANK(I526),0,IF((R526)="cima",ROUNDUP(J526*O526,2),IF((R526)="baixo",ROUNDDOWN(J526*O526,2),ROUND(J526*O526,2)))))</f>
        <v>0</v>
      </c>
      <c r="O526" s="418">
        <f t="shared" si="139"/>
        <v>1752.9204000000002</v>
      </c>
      <c r="P526" s="419">
        <f t="shared" si="147"/>
        <v>1752.9204000000002</v>
      </c>
      <c r="Q526" s="290"/>
      <c r="R526" s="529"/>
      <c r="S526" s="170">
        <f t="shared" si="135"/>
        <v>0</v>
      </c>
      <c r="T526" s="171">
        <f t="shared" si="136"/>
        <v>0</v>
      </c>
      <c r="U526" s="170">
        <f t="shared" si="137"/>
        <v>1752.9204000000002</v>
      </c>
      <c r="V526" s="171">
        <f t="shared" si="138"/>
        <v>0</v>
      </c>
      <c r="X526" s="545">
        <f t="shared" si="145"/>
        <v>0</v>
      </c>
      <c r="Y526" s="546">
        <f t="shared" si="146"/>
        <v>0</v>
      </c>
      <c r="AA526" s="792"/>
      <c r="AB526" s="792"/>
      <c r="AC526" s="792"/>
      <c r="AD526" s="792"/>
      <c r="AE526" s="792"/>
      <c r="AF526" s="792"/>
    </row>
    <row r="527" spans="1:32" ht="14.25" customHeight="1">
      <c r="A527" s="294"/>
      <c r="B527" s="293"/>
      <c r="C527" s="412"/>
      <c r="D527" s="413" t="s">
        <v>203</v>
      </c>
      <c r="E527" s="765" t="s">
        <v>125</v>
      </c>
      <c r="F527" s="765"/>
      <c r="G527" s="765"/>
      <c r="H527" s="763" t="s">
        <v>106</v>
      </c>
      <c r="I527" s="414"/>
      <c r="J527" s="415">
        <f t="shared" ref="J527:J561" si="150">Y527</f>
        <v>0</v>
      </c>
      <c r="K527" s="416">
        <f t="shared" si="141"/>
        <v>0</v>
      </c>
      <c r="L527" s="417">
        <f t="shared" si="148"/>
        <v>0</v>
      </c>
      <c r="M527" s="414">
        <f t="shared" si="140"/>
        <v>539.02</v>
      </c>
      <c r="N527" s="418">
        <f t="shared" si="149"/>
        <v>0</v>
      </c>
      <c r="O527" s="418">
        <f t="shared" si="139"/>
        <v>0</v>
      </c>
      <c r="P527" s="419">
        <f t="shared" si="147"/>
        <v>0</v>
      </c>
      <c r="Q527" s="290"/>
      <c r="R527" s="529"/>
      <c r="S527" s="170">
        <f t="shared" ref="S527:S561" si="151">IF(ISBLANK(I527),0,S528+N527)</f>
        <v>0</v>
      </c>
      <c r="T527" s="171">
        <f t="shared" ref="T527:T561" si="152">IF(ISBLANK(I527),S528,0)</f>
        <v>0</v>
      </c>
      <c r="U527" s="170">
        <f t="shared" ref="U527:U561" si="153">IF(ISBLANK(I527),0,U528+O527)</f>
        <v>0</v>
      </c>
      <c r="V527" s="171">
        <f t="shared" ref="V527:V561" si="154">IF(ISBLANK(I527),U528,0)</f>
        <v>0</v>
      </c>
      <c r="X527" s="545" t="str">
        <f t="shared" si="145"/>
        <v/>
      </c>
      <c r="Y527" s="546">
        <f t="shared" si="146"/>
        <v>0</v>
      </c>
      <c r="AA527" s="792"/>
      <c r="AB527" s="792"/>
      <c r="AC527" s="792"/>
      <c r="AD527" s="792"/>
      <c r="AE527" s="792"/>
      <c r="AF527" s="792"/>
    </row>
    <row r="528" spans="1:32" ht="14.25" customHeight="1">
      <c r="A528" s="294"/>
      <c r="B528" s="293"/>
      <c r="C528" s="412"/>
      <c r="D528" s="413" t="s">
        <v>204</v>
      </c>
      <c r="E528" s="765" t="s">
        <v>126</v>
      </c>
      <c r="F528" s="765"/>
      <c r="G528" s="765"/>
      <c r="H528" s="763" t="s">
        <v>106</v>
      </c>
      <c r="I528" s="414"/>
      <c r="J528" s="415">
        <f t="shared" si="150"/>
        <v>0</v>
      </c>
      <c r="K528" s="416">
        <f t="shared" si="141"/>
        <v>0</v>
      </c>
      <c r="L528" s="417">
        <f t="shared" si="148"/>
        <v>0</v>
      </c>
      <c r="M528" s="414">
        <f t="shared" si="140"/>
        <v>551.99</v>
      </c>
      <c r="N528" s="418">
        <f t="shared" si="149"/>
        <v>0</v>
      </c>
      <c r="O528" s="418">
        <f t="shared" si="139"/>
        <v>0</v>
      </c>
      <c r="P528" s="419">
        <f t="shared" si="147"/>
        <v>0</v>
      </c>
      <c r="Q528" s="290"/>
      <c r="R528" s="529"/>
      <c r="S528" s="170">
        <f t="shared" si="151"/>
        <v>0</v>
      </c>
      <c r="T528" s="171">
        <f t="shared" si="152"/>
        <v>0</v>
      </c>
      <c r="U528" s="170">
        <f t="shared" si="153"/>
        <v>0</v>
      </c>
      <c r="V528" s="171">
        <f t="shared" si="154"/>
        <v>1086.1199999999999</v>
      </c>
      <c r="X528" s="545" t="str">
        <f t="shared" si="145"/>
        <v/>
      </c>
      <c r="Y528" s="546">
        <f t="shared" si="146"/>
        <v>0</v>
      </c>
      <c r="AA528" s="792"/>
      <c r="AB528" s="792"/>
      <c r="AC528" s="792"/>
      <c r="AD528" s="792"/>
      <c r="AE528" s="792"/>
      <c r="AF528" s="792"/>
    </row>
    <row r="529" spans="1:32" ht="14.25" customHeight="1">
      <c r="A529" s="294"/>
      <c r="B529" s="293"/>
      <c r="C529" s="412"/>
      <c r="D529" s="413" t="s">
        <v>205</v>
      </c>
      <c r="E529" s="765" t="s">
        <v>207</v>
      </c>
      <c r="F529" s="765"/>
      <c r="G529" s="765"/>
      <c r="H529" s="763" t="s">
        <v>106</v>
      </c>
      <c r="I529" s="414">
        <v>2</v>
      </c>
      <c r="J529" s="415">
        <f t="shared" si="150"/>
        <v>0</v>
      </c>
      <c r="K529" s="416">
        <f t="shared" si="141"/>
        <v>4.0000000000000002E-4</v>
      </c>
      <c r="L529" s="417">
        <f t="shared" si="148"/>
        <v>0</v>
      </c>
      <c r="M529" s="414">
        <f t="shared" si="140"/>
        <v>543.05999999999995</v>
      </c>
      <c r="N529" s="418">
        <f t="shared" si="149"/>
        <v>0</v>
      </c>
      <c r="O529" s="418">
        <f t="shared" si="139"/>
        <v>1086.1199999999999</v>
      </c>
      <c r="P529" s="419">
        <f t="shared" si="147"/>
        <v>1086.1199999999999</v>
      </c>
      <c r="Q529" s="290"/>
      <c r="R529" s="529"/>
      <c r="S529" s="170">
        <f t="shared" si="151"/>
        <v>0</v>
      </c>
      <c r="T529" s="171">
        <f t="shared" si="152"/>
        <v>0</v>
      </c>
      <c r="U529" s="170">
        <f t="shared" si="153"/>
        <v>1086.1199999999999</v>
      </c>
      <c r="V529" s="171">
        <f t="shared" si="154"/>
        <v>0</v>
      </c>
      <c r="X529" s="545">
        <f t="shared" si="145"/>
        <v>0</v>
      </c>
      <c r="Y529" s="546">
        <f t="shared" si="146"/>
        <v>0</v>
      </c>
      <c r="AA529" s="792"/>
      <c r="AB529" s="792"/>
      <c r="AC529" s="792"/>
      <c r="AD529" s="792"/>
      <c r="AE529" s="792"/>
      <c r="AF529" s="792"/>
    </row>
    <row r="530" spans="1:32" ht="14.25" customHeight="1">
      <c r="A530" s="294"/>
      <c r="B530" s="293"/>
      <c r="C530" s="412"/>
      <c r="D530" s="413" t="s">
        <v>206</v>
      </c>
      <c r="E530" s="765" t="s">
        <v>157</v>
      </c>
      <c r="F530" s="765"/>
      <c r="G530" s="765"/>
      <c r="H530" s="763" t="s">
        <v>106</v>
      </c>
      <c r="I530" s="414"/>
      <c r="J530" s="415">
        <f t="shared" si="150"/>
        <v>0</v>
      </c>
      <c r="K530" s="416">
        <f t="shared" si="141"/>
        <v>0</v>
      </c>
      <c r="L530" s="417">
        <f t="shared" si="148"/>
        <v>0</v>
      </c>
      <c r="M530" s="414">
        <f t="shared" si="140"/>
        <v>557.28</v>
      </c>
      <c r="N530" s="418">
        <f t="shared" si="149"/>
        <v>0</v>
      </c>
      <c r="O530" s="418">
        <f t="shared" si="139"/>
        <v>0</v>
      </c>
      <c r="P530" s="419">
        <f t="shared" si="147"/>
        <v>0</v>
      </c>
      <c r="Q530" s="290"/>
      <c r="R530" s="529"/>
      <c r="S530" s="170">
        <f t="shared" si="151"/>
        <v>0</v>
      </c>
      <c r="T530" s="171">
        <f t="shared" si="152"/>
        <v>0</v>
      </c>
      <c r="U530" s="170">
        <f t="shared" si="153"/>
        <v>0</v>
      </c>
      <c r="V530" s="171">
        <f t="shared" si="154"/>
        <v>0</v>
      </c>
      <c r="X530" s="545" t="str">
        <f t="shared" si="145"/>
        <v/>
      </c>
      <c r="Y530" s="546">
        <f t="shared" si="146"/>
        <v>0</v>
      </c>
      <c r="AA530" s="792"/>
      <c r="AB530" s="792"/>
      <c r="AC530" s="792"/>
      <c r="AD530" s="792"/>
      <c r="AE530" s="792"/>
      <c r="AF530" s="792"/>
    </row>
    <row r="531" spans="1:32" ht="14.25" customHeight="1">
      <c r="A531" s="294"/>
      <c r="B531" s="293"/>
      <c r="C531" s="412">
        <v>8</v>
      </c>
      <c r="D531" s="413">
        <v>8</v>
      </c>
      <c r="E531" s="764" t="s">
        <v>127</v>
      </c>
      <c r="F531" s="765"/>
      <c r="G531" s="765"/>
      <c r="H531" s="763" t="s">
        <v>144</v>
      </c>
      <c r="I531" s="414"/>
      <c r="J531" s="415"/>
      <c r="K531" s="416">
        <f t="shared" si="141"/>
        <v>0</v>
      </c>
      <c r="L531" s="417">
        <f t="shared" si="148"/>
        <v>0</v>
      </c>
      <c r="M531" s="414">
        <f t="shared" si="140"/>
        <v>0</v>
      </c>
      <c r="N531" s="418">
        <f t="shared" si="149"/>
        <v>0</v>
      </c>
      <c r="O531" s="418">
        <f t="shared" ref="O531:O561" si="155">I531*M531</f>
        <v>0</v>
      </c>
      <c r="P531" s="419">
        <f t="shared" si="147"/>
        <v>0</v>
      </c>
      <c r="Q531" s="290"/>
      <c r="R531" s="529"/>
      <c r="S531" s="170">
        <f t="shared" si="151"/>
        <v>0</v>
      </c>
      <c r="T531" s="171">
        <f t="shared" si="152"/>
        <v>0</v>
      </c>
      <c r="U531" s="170">
        <f t="shared" si="153"/>
        <v>0</v>
      </c>
      <c r="V531" s="171">
        <f t="shared" si="154"/>
        <v>16615.085800000001</v>
      </c>
      <c r="X531" s="545" t="str">
        <f t="shared" si="145"/>
        <v/>
      </c>
      <c r="Y531" s="546">
        <f t="shared" si="146"/>
        <v>0</v>
      </c>
      <c r="AA531" s="792"/>
      <c r="AB531" s="792"/>
      <c r="AC531" s="792"/>
      <c r="AD531" s="792"/>
      <c r="AE531" s="792"/>
      <c r="AF531" s="792"/>
    </row>
    <row r="532" spans="1:32" ht="14.25" customHeight="1">
      <c r="A532" s="294"/>
      <c r="B532" s="293"/>
      <c r="C532" s="412"/>
      <c r="D532" s="413" t="s">
        <v>146</v>
      </c>
      <c r="E532" s="765" t="s">
        <v>128</v>
      </c>
      <c r="F532" s="765"/>
      <c r="G532" s="765"/>
      <c r="H532" s="763" t="s">
        <v>107</v>
      </c>
      <c r="I532" s="414">
        <v>541.41999999999996</v>
      </c>
      <c r="J532" s="415">
        <f t="shared" si="150"/>
        <v>0</v>
      </c>
      <c r="K532" s="416">
        <f t="shared" si="141"/>
        <v>2.3E-3</v>
      </c>
      <c r="L532" s="417">
        <f t="shared" si="148"/>
        <v>0</v>
      </c>
      <c r="M532" s="414">
        <f t="shared" ref="M532:M561" si="156">M463</f>
        <v>12.34</v>
      </c>
      <c r="N532" s="418">
        <f t="shared" si="149"/>
        <v>0</v>
      </c>
      <c r="O532" s="418">
        <f t="shared" si="155"/>
        <v>6681.1227999999992</v>
      </c>
      <c r="P532" s="419">
        <f t="shared" si="147"/>
        <v>6681.1227999999992</v>
      </c>
      <c r="Q532" s="290"/>
      <c r="R532" s="529"/>
      <c r="S532" s="170">
        <f t="shared" si="151"/>
        <v>0</v>
      </c>
      <c r="T532" s="171">
        <f t="shared" si="152"/>
        <v>0</v>
      </c>
      <c r="U532" s="170">
        <f t="shared" si="153"/>
        <v>16615.085800000001</v>
      </c>
      <c r="V532" s="171">
        <f t="shared" si="154"/>
        <v>0</v>
      </c>
      <c r="X532" s="545">
        <f t="shared" si="145"/>
        <v>0</v>
      </c>
      <c r="Y532" s="546">
        <f t="shared" si="146"/>
        <v>0</v>
      </c>
      <c r="AA532" s="792"/>
      <c r="AB532" s="792"/>
      <c r="AC532" s="792"/>
      <c r="AD532" s="792"/>
      <c r="AE532" s="792"/>
      <c r="AF532" s="792"/>
    </row>
    <row r="533" spans="1:32" ht="14.25" customHeight="1">
      <c r="A533" s="294"/>
      <c r="B533" s="293"/>
      <c r="C533" s="412"/>
      <c r="D533" s="413" t="s">
        <v>208</v>
      </c>
      <c r="E533" s="765" t="s">
        <v>129</v>
      </c>
      <c r="F533" s="765"/>
      <c r="G533" s="765"/>
      <c r="H533" s="763" t="s">
        <v>107</v>
      </c>
      <c r="I533" s="414">
        <v>349.05</v>
      </c>
      <c r="J533" s="415">
        <f t="shared" si="150"/>
        <v>0</v>
      </c>
      <c r="K533" s="416">
        <f t="shared" si="141"/>
        <v>3.5000000000000001E-3</v>
      </c>
      <c r="L533" s="417">
        <f t="shared" si="148"/>
        <v>0</v>
      </c>
      <c r="M533" s="414">
        <f t="shared" si="156"/>
        <v>28.46</v>
      </c>
      <c r="N533" s="418">
        <f t="shared" si="149"/>
        <v>0</v>
      </c>
      <c r="O533" s="418">
        <f t="shared" si="155"/>
        <v>9933.9629999999997</v>
      </c>
      <c r="P533" s="419">
        <f t="shared" si="147"/>
        <v>9933.9629999999997</v>
      </c>
      <c r="Q533" s="290"/>
      <c r="R533" s="529"/>
      <c r="S533" s="170">
        <f t="shared" si="151"/>
        <v>0</v>
      </c>
      <c r="T533" s="171">
        <f t="shared" si="152"/>
        <v>0</v>
      </c>
      <c r="U533" s="170">
        <f t="shared" si="153"/>
        <v>9933.9629999999997</v>
      </c>
      <c r="V533" s="171">
        <f t="shared" si="154"/>
        <v>0</v>
      </c>
      <c r="X533" s="545">
        <f t="shared" si="145"/>
        <v>0</v>
      </c>
      <c r="Y533" s="546">
        <f t="shared" si="146"/>
        <v>0</v>
      </c>
      <c r="AA533" s="792"/>
      <c r="AB533" s="792"/>
      <c r="AC533" s="792"/>
      <c r="AD533" s="792"/>
      <c r="AE533" s="792"/>
      <c r="AF533" s="792"/>
    </row>
    <row r="534" spans="1:32" ht="14.25" customHeight="1">
      <c r="A534" s="294"/>
      <c r="B534" s="293"/>
      <c r="C534" s="412"/>
      <c r="D534" s="413" t="s">
        <v>209</v>
      </c>
      <c r="E534" s="765" t="s">
        <v>158</v>
      </c>
      <c r="F534" s="765"/>
      <c r="G534" s="765"/>
      <c r="H534" s="763" t="s">
        <v>106</v>
      </c>
      <c r="I534" s="414"/>
      <c r="J534" s="415">
        <f t="shared" si="150"/>
        <v>0</v>
      </c>
      <c r="K534" s="416">
        <f t="shared" si="141"/>
        <v>0</v>
      </c>
      <c r="L534" s="417">
        <f t="shared" si="148"/>
        <v>0</v>
      </c>
      <c r="M534" s="414">
        <f t="shared" si="156"/>
        <v>631.33000000000004</v>
      </c>
      <c r="N534" s="418">
        <f t="shared" si="149"/>
        <v>0</v>
      </c>
      <c r="O534" s="418">
        <f t="shared" si="155"/>
        <v>0</v>
      </c>
      <c r="P534" s="419">
        <f t="shared" si="147"/>
        <v>0</v>
      </c>
      <c r="Q534" s="290"/>
      <c r="R534" s="529"/>
      <c r="S534" s="170">
        <f t="shared" si="151"/>
        <v>0</v>
      </c>
      <c r="T534" s="171">
        <f t="shared" si="152"/>
        <v>0</v>
      </c>
      <c r="U534" s="170">
        <f t="shared" si="153"/>
        <v>0</v>
      </c>
      <c r="V534" s="171">
        <f t="shared" si="154"/>
        <v>944.52</v>
      </c>
      <c r="X534" s="545" t="str">
        <f t="shared" si="145"/>
        <v/>
      </c>
      <c r="Y534" s="546">
        <f t="shared" si="146"/>
        <v>0</v>
      </c>
      <c r="AA534" s="792"/>
      <c r="AB534" s="792"/>
      <c r="AC534" s="792"/>
      <c r="AD534" s="792"/>
      <c r="AE534" s="792"/>
      <c r="AF534" s="792"/>
    </row>
    <row r="535" spans="1:32" ht="14.25" customHeight="1">
      <c r="A535" s="294"/>
      <c r="B535" s="293"/>
      <c r="C535" s="412"/>
      <c r="D535" s="413" t="s">
        <v>210</v>
      </c>
      <c r="E535" s="765" t="s">
        <v>130</v>
      </c>
      <c r="F535" s="765"/>
      <c r="G535" s="765"/>
      <c r="H535" s="763" t="s">
        <v>106</v>
      </c>
      <c r="I535" s="414">
        <v>1</v>
      </c>
      <c r="J535" s="415">
        <f t="shared" si="150"/>
        <v>0</v>
      </c>
      <c r="K535" s="416">
        <f t="shared" ref="K535:K561" si="157">IF(ISBLANK(total),0,IF((A535)="cima",ROUNDUP(O535/total,4),IF((A535)="baixo",ROUNDDOWN(O535/total,4),ROUND(O535/total,4))))</f>
        <v>2.9999999999999997E-4</v>
      </c>
      <c r="L535" s="417">
        <f t="shared" si="148"/>
        <v>0</v>
      </c>
      <c r="M535" s="414">
        <f t="shared" si="156"/>
        <v>944.52</v>
      </c>
      <c r="N535" s="418">
        <f t="shared" si="149"/>
        <v>0</v>
      </c>
      <c r="O535" s="418">
        <f t="shared" si="155"/>
        <v>944.52</v>
      </c>
      <c r="P535" s="419">
        <f t="shared" si="147"/>
        <v>944.52</v>
      </c>
      <c r="Q535" s="290"/>
      <c r="R535" s="529"/>
      <c r="S535" s="170">
        <f t="shared" si="151"/>
        <v>0</v>
      </c>
      <c r="T535" s="171">
        <f t="shared" si="152"/>
        <v>0</v>
      </c>
      <c r="U535" s="170">
        <f t="shared" si="153"/>
        <v>944.52</v>
      </c>
      <c r="V535" s="171">
        <f t="shared" si="154"/>
        <v>0</v>
      </c>
      <c r="X535" s="545">
        <f t="shared" si="145"/>
        <v>0</v>
      </c>
      <c r="Y535" s="546">
        <f t="shared" si="146"/>
        <v>0</v>
      </c>
      <c r="AA535" s="792"/>
      <c r="AB535" s="792"/>
      <c r="AC535" s="792"/>
      <c r="AD535" s="792"/>
      <c r="AE535" s="792"/>
      <c r="AF535" s="792"/>
    </row>
    <row r="536" spans="1:32" ht="14.25" customHeight="1">
      <c r="A536" s="294"/>
      <c r="B536" s="293"/>
      <c r="C536" s="412"/>
      <c r="D536" s="413" t="s">
        <v>211</v>
      </c>
      <c r="E536" s="765" t="s">
        <v>234</v>
      </c>
      <c r="F536" s="765"/>
      <c r="G536" s="765"/>
      <c r="H536" s="763" t="s">
        <v>106</v>
      </c>
      <c r="I536" s="414"/>
      <c r="J536" s="415">
        <f t="shared" si="150"/>
        <v>0</v>
      </c>
      <c r="K536" s="416">
        <f t="shared" si="157"/>
        <v>0</v>
      </c>
      <c r="L536" s="417">
        <f t="shared" si="148"/>
        <v>0</v>
      </c>
      <c r="M536" s="414">
        <f t="shared" si="156"/>
        <v>1312.2</v>
      </c>
      <c r="N536" s="418">
        <f t="shared" si="149"/>
        <v>0</v>
      </c>
      <c r="O536" s="418">
        <f t="shared" si="155"/>
        <v>0</v>
      </c>
      <c r="P536" s="419">
        <f t="shared" si="147"/>
        <v>0</v>
      </c>
      <c r="Q536" s="290"/>
      <c r="R536" s="529"/>
      <c r="S536" s="170">
        <f t="shared" si="151"/>
        <v>0</v>
      </c>
      <c r="T536" s="171">
        <f t="shared" si="152"/>
        <v>0</v>
      </c>
      <c r="U536" s="170">
        <f t="shared" si="153"/>
        <v>0</v>
      </c>
      <c r="V536" s="171">
        <f t="shared" si="154"/>
        <v>13998.939999999999</v>
      </c>
      <c r="X536" s="545" t="str">
        <f t="shared" si="145"/>
        <v/>
      </c>
      <c r="Y536" s="546">
        <f t="shared" si="146"/>
        <v>0</v>
      </c>
      <c r="AA536" s="792"/>
      <c r="AB536" s="792"/>
      <c r="AC536" s="792"/>
      <c r="AD536" s="792"/>
      <c r="AE536" s="792"/>
      <c r="AF536" s="792"/>
    </row>
    <row r="537" spans="1:32" ht="14.25" customHeight="1">
      <c r="A537" s="294"/>
      <c r="B537" s="293"/>
      <c r="C537" s="412"/>
      <c r="D537" s="413" t="s">
        <v>212</v>
      </c>
      <c r="E537" s="765" t="s">
        <v>131</v>
      </c>
      <c r="F537" s="765"/>
      <c r="G537" s="765"/>
      <c r="H537" s="763" t="s">
        <v>10</v>
      </c>
      <c r="I537" s="414">
        <v>97</v>
      </c>
      <c r="J537" s="415">
        <f t="shared" si="150"/>
        <v>0</v>
      </c>
      <c r="K537" s="416">
        <f t="shared" si="157"/>
        <v>2.7000000000000001E-3</v>
      </c>
      <c r="L537" s="417">
        <f t="shared" si="148"/>
        <v>0</v>
      </c>
      <c r="M537" s="414">
        <f t="shared" si="156"/>
        <v>80.02</v>
      </c>
      <c r="N537" s="418">
        <f t="shared" si="149"/>
        <v>0</v>
      </c>
      <c r="O537" s="418">
        <f t="shared" si="155"/>
        <v>7761.94</v>
      </c>
      <c r="P537" s="419">
        <f t="shared" si="147"/>
        <v>7761.94</v>
      </c>
      <c r="Q537" s="290"/>
      <c r="R537" s="529"/>
      <c r="S537" s="170">
        <f t="shared" si="151"/>
        <v>0</v>
      </c>
      <c r="T537" s="171">
        <f t="shared" si="152"/>
        <v>0</v>
      </c>
      <c r="U537" s="170">
        <f t="shared" si="153"/>
        <v>13998.939999999999</v>
      </c>
      <c r="V537" s="171">
        <f t="shared" si="154"/>
        <v>0</v>
      </c>
      <c r="X537" s="545">
        <f t="shared" si="145"/>
        <v>0</v>
      </c>
      <c r="Y537" s="546">
        <f t="shared" si="146"/>
        <v>0</v>
      </c>
      <c r="AA537" s="792"/>
      <c r="AB537" s="792"/>
      <c r="AC537" s="792"/>
      <c r="AD537" s="792"/>
      <c r="AE537" s="792"/>
      <c r="AF537" s="792"/>
    </row>
    <row r="538" spans="1:32" ht="14.25" customHeight="1">
      <c r="A538" s="294"/>
      <c r="B538" s="293"/>
      <c r="C538" s="412"/>
      <c r="D538" s="413" t="s">
        <v>213</v>
      </c>
      <c r="E538" s="765" t="s">
        <v>132</v>
      </c>
      <c r="F538" s="765"/>
      <c r="G538" s="765"/>
      <c r="H538" s="763" t="s">
        <v>10</v>
      </c>
      <c r="I538" s="414">
        <v>45</v>
      </c>
      <c r="J538" s="415">
        <f t="shared" si="150"/>
        <v>0</v>
      </c>
      <c r="K538" s="416">
        <f t="shared" si="157"/>
        <v>2.2000000000000001E-3</v>
      </c>
      <c r="L538" s="417">
        <f t="shared" si="148"/>
        <v>0</v>
      </c>
      <c r="M538" s="414">
        <f t="shared" si="156"/>
        <v>138.6</v>
      </c>
      <c r="N538" s="418">
        <f t="shared" si="149"/>
        <v>0</v>
      </c>
      <c r="O538" s="418">
        <f t="shared" si="155"/>
        <v>6237</v>
      </c>
      <c r="P538" s="419">
        <f t="shared" si="147"/>
        <v>6237</v>
      </c>
      <c r="Q538" s="290"/>
      <c r="R538" s="529"/>
      <c r="S538" s="170">
        <f t="shared" si="151"/>
        <v>0</v>
      </c>
      <c r="T538" s="171">
        <f t="shared" si="152"/>
        <v>0</v>
      </c>
      <c r="U538" s="170">
        <f t="shared" si="153"/>
        <v>6237</v>
      </c>
      <c r="V538" s="171">
        <f t="shared" si="154"/>
        <v>0</v>
      </c>
      <c r="X538" s="545">
        <f t="shared" si="145"/>
        <v>0</v>
      </c>
      <c r="Y538" s="546">
        <f t="shared" si="146"/>
        <v>0</v>
      </c>
      <c r="AA538" s="792"/>
      <c r="AB538" s="792"/>
      <c r="AC538" s="792"/>
      <c r="AD538" s="792"/>
      <c r="AE538" s="792"/>
      <c r="AF538" s="792"/>
    </row>
    <row r="539" spans="1:32" ht="14.25" customHeight="1">
      <c r="A539" s="294"/>
      <c r="B539" s="293"/>
      <c r="C539" s="412"/>
      <c r="D539" s="413" t="s">
        <v>214</v>
      </c>
      <c r="E539" s="765" t="s">
        <v>235</v>
      </c>
      <c r="F539" s="765"/>
      <c r="G539" s="765"/>
      <c r="H539" s="763" t="s">
        <v>10</v>
      </c>
      <c r="I539" s="414"/>
      <c r="J539" s="415">
        <f t="shared" si="150"/>
        <v>0</v>
      </c>
      <c r="K539" s="416">
        <f t="shared" si="157"/>
        <v>0</v>
      </c>
      <c r="L539" s="417">
        <f t="shared" si="148"/>
        <v>0</v>
      </c>
      <c r="M539" s="414">
        <f t="shared" si="156"/>
        <v>279.23</v>
      </c>
      <c r="N539" s="418">
        <f t="shared" si="149"/>
        <v>0</v>
      </c>
      <c r="O539" s="418">
        <f t="shared" si="155"/>
        <v>0</v>
      </c>
      <c r="P539" s="419">
        <f t="shared" si="147"/>
        <v>0</v>
      </c>
      <c r="Q539" s="290"/>
      <c r="R539" s="529"/>
      <c r="S539" s="170">
        <f t="shared" si="151"/>
        <v>0</v>
      </c>
      <c r="T539" s="171">
        <f t="shared" si="152"/>
        <v>0</v>
      </c>
      <c r="U539" s="170">
        <f t="shared" si="153"/>
        <v>0</v>
      </c>
      <c r="V539" s="171">
        <f t="shared" si="154"/>
        <v>21174.170000000002</v>
      </c>
      <c r="X539" s="545" t="str">
        <f t="shared" si="145"/>
        <v/>
      </c>
      <c r="Y539" s="546">
        <f t="shared" si="146"/>
        <v>0</v>
      </c>
      <c r="AA539" s="792"/>
      <c r="AB539" s="792"/>
      <c r="AC539" s="792"/>
      <c r="AD539" s="792"/>
      <c r="AE539" s="792"/>
      <c r="AF539" s="792"/>
    </row>
    <row r="540" spans="1:32" ht="14.25" customHeight="1">
      <c r="A540" s="294"/>
      <c r="B540" s="293"/>
      <c r="C540" s="412"/>
      <c r="D540" s="413" t="s">
        <v>215</v>
      </c>
      <c r="E540" s="765" t="s">
        <v>133</v>
      </c>
      <c r="F540" s="765"/>
      <c r="G540" s="765"/>
      <c r="H540" s="763" t="s">
        <v>10</v>
      </c>
      <c r="I540" s="414">
        <v>27</v>
      </c>
      <c r="J540" s="415">
        <f t="shared" si="150"/>
        <v>0</v>
      </c>
      <c r="K540" s="416">
        <f t="shared" si="157"/>
        <v>1.1999999999999999E-3</v>
      </c>
      <c r="L540" s="417">
        <f t="shared" si="148"/>
        <v>0</v>
      </c>
      <c r="M540" s="414">
        <f t="shared" si="156"/>
        <v>128.24</v>
      </c>
      <c r="N540" s="418">
        <f t="shared" si="149"/>
        <v>0</v>
      </c>
      <c r="O540" s="418">
        <f t="shared" si="155"/>
        <v>3462.4800000000005</v>
      </c>
      <c r="P540" s="419">
        <f t="shared" si="147"/>
        <v>3462.4800000000005</v>
      </c>
      <c r="Q540" s="290"/>
      <c r="R540" s="529"/>
      <c r="S540" s="170">
        <f t="shared" si="151"/>
        <v>0</v>
      </c>
      <c r="T540" s="171">
        <f t="shared" si="152"/>
        <v>0</v>
      </c>
      <c r="U540" s="170">
        <f t="shared" si="153"/>
        <v>21174.170000000002</v>
      </c>
      <c r="V540" s="171">
        <f t="shared" si="154"/>
        <v>0</v>
      </c>
      <c r="X540" s="545">
        <f t="shared" si="145"/>
        <v>0</v>
      </c>
      <c r="Y540" s="546">
        <f t="shared" si="146"/>
        <v>0</v>
      </c>
      <c r="AA540" s="792"/>
      <c r="AB540" s="792"/>
      <c r="AC540" s="792"/>
      <c r="AD540" s="792"/>
      <c r="AE540" s="792"/>
      <c r="AF540" s="792"/>
    </row>
    <row r="541" spans="1:32" ht="14.25" customHeight="1">
      <c r="A541" s="294"/>
      <c r="B541" s="293"/>
      <c r="C541" s="412"/>
      <c r="D541" s="413" t="s">
        <v>216</v>
      </c>
      <c r="E541" s="765" t="s">
        <v>134</v>
      </c>
      <c r="F541" s="765"/>
      <c r="G541" s="765"/>
      <c r="H541" s="763" t="s">
        <v>10</v>
      </c>
      <c r="I541" s="414">
        <v>6</v>
      </c>
      <c r="J541" s="415">
        <f t="shared" si="150"/>
        <v>0</v>
      </c>
      <c r="K541" s="416">
        <f t="shared" si="157"/>
        <v>5.9999999999999995E-4</v>
      </c>
      <c r="L541" s="417">
        <f t="shared" si="148"/>
        <v>0</v>
      </c>
      <c r="M541" s="414">
        <f t="shared" si="156"/>
        <v>270.98</v>
      </c>
      <c r="N541" s="418">
        <f t="shared" si="149"/>
        <v>0</v>
      </c>
      <c r="O541" s="418">
        <f t="shared" si="155"/>
        <v>1625.88</v>
      </c>
      <c r="P541" s="419">
        <f t="shared" si="147"/>
        <v>1625.88</v>
      </c>
      <c r="Q541" s="290"/>
      <c r="R541" s="529"/>
      <c r="S541" s="170">
        <f t="shared" si="151"/>
        <v>0</v>
      </c>
      <c r="T541" s="171">
        <f t="shared" si="152"/>
        <v>0</v>
      </c>
      <c r="U541" s="170">
        <f t="shared" si="153"/>
        <v>17711.690000000002</v>
      </c>
      <c r="V541" s="171">
        <f t="shared" si="154"/>
        <v>0</v>
      </c>
      <c r="X541" s="545">
        <f t="shared" si="145"/>
        <v>0</v>
      </c>
      <c r="Y541" s="546">
        <f t="shared" si="146"/>
        <v>0</v>
      </c>
      <c r="AA541" s="792"/>
      <c r="AB541" s="792"/>
      <c r="AC541" s="792"/>
      <c r="AD541" s="792"/>
      <c r="AE541" s="792"/>
      <c r="AF541" s="792"/>
    </row>
    <row r="542" spans="1:32" ht="14.25" customHeight="1">
      <c r="A542" s="294"/>
      <c r="B542" s="293"/>
      <c r="C542" s="412"/>
      <c r="D542" s="413" t="s">
        <v>217</v>
      </c>
      <c r="E542" s="765" t="s">
        <v>135</v>
      </c>
      <c r="F542" s="765"/>
      <c r="G542" s="765"/>
      <c r="H542" s="763" t="s">
        <v>106</v>
      </c>
      <c r="I542" s="414">
        <v>6</v>
      </c>
      <c r="J542" s="415">
        <f t="shared" si="150"/>
        <v>0</v>
      </c>
      <c r="K542" s="416">
        <f t="shared" si="157"/>
        <v>2.3999999999999998E-3</v>
      </c>
      <c r="L542" s="417">
        <f t="shared" si="148"/>
        <v>0</v>
      </c>
      <c r="M542" s="414">
        <f t="shared" si="156"/>
        <v>1164.23</v>
      </c>
      <c r="N542" s="418">
        <f t="shared" si="149"/>
        <v>0</v>
      </c>
      <c r="O542" s="418">
        <f t="shared" si="155"/>
        <v>6985.38</v>
      </c>
      <c r="P542" s="419">
        <f t="shared" si="147"/>
        <v>6985.38</v>
      </c>
      <c r="Q542" s="290"/>
      <c r="R542" s="529"/>
      <c r="S542" s="170">
        <f t="shared" si="151"/>
        <v>0</v>
      </c>
      <c r="T542" s="171">
        <f t="shared" si="152"/>
        <v>0</v>
      </c>
      <c r="U542" s="170">
        <f t="shared" si="153"/>
        <v>16085.810000000001</v>
      </c>
      <c r="V542" s="171">
        <f t="shared" si="154"/>
        <v>0</v>
      </c>
      <c r="X542" s="545">
        <f t="shared" si="145"/>
        <v>0</v>
      </c>
      <c r="Y542" s="546">
        <f t="shared" si="146"/>
        <v>0</v>
      </c>
      <c r="AA542" s="792"/>
      <c r="AB542" s="792"/>
      <c r="AC542" s="792"/>
      <c r="AD542" s="792"/>
      <c r="AE542" s="792"/>
      <c r="AF542" s="792"/>
    </row>
    <row r="543" spans="1:32" ht="14.25" customHeight="1">
      <c r="A543" s="294"/>
      <c r="B543" s="293"/>
      <c r="C543" s="412"/>
      <c r="D543" s="413" t="s">
        <v>218</v>
      </c>
      <c r="E543" s="765" t="s">
        <v>159</v>
      </c>
      <c r="F543" s="765"/>
      <c r="G543" s="765"/>
      <c r="H543" s="763" t="s">
        <v>106</v>
      </c>
      <c r="I543" s="414">
        <v>2</v>
      </c>
      <c r="J543" s="415">
        <f t="shared" si="150"/>
        <v>0</v>
      </c>
      <c r="K543" s="416">
        <f t="shared" si="157"/>
        <v>1.6000000000000001E-3</v>
      </c>
      <c r="L543" s="417">
        <f t="shared" si="148"/>
        <v>0</v>
      </c>
      <c r="M543" s="414">
        <f t="shared" si="156"/>
        <v>2248.0300000000002</v>
      </c>
      <c r="N543" s="418">
        <f t="shared" si="149"/>
        <v>0</v>
      </c>
      <c r="O543" s="418">
        <f t="shared" si="155"/>
        <v>4496.0600000000004</v>
      </c>
      <c r="P543" s="419">
        <f t="shared" si="147"/>
        <v>4496.0600000000004</v>
      </c>
      <c r="Q543" s="290"/>
      <c r="R543" s="529"/>
      <c r="S543" s="170">
        <f t="shared" si="151"/>
        <v>0</v>
      </c>
      <c r="T543" s="171">
        <f t="shared" si="152"/>
        <v>0</v>
      </c>
      <c r="U543" s="170">
        <f t="shared" si="153"/>
        <v>9100.43</v>
      </c>
      <c r="V543" s="171">
        <f t="shared" si="154"/>
        <v>0</v>
      </c>
      <c r="X543" s="545">
        <f t="shared" si="145"/>
        <v>0</v>
      </c>
      <c r="Y543" s="546">
        <f t="shared" si="146"/>
        <v>0</v>
      </c>
      <c r="AA543" s="792"/>
      <c r="AB543" s="792"/>
      <c r="AC543" s="792"/>
      <c r="AD543" s="792"/>
      <c r="AE543" s="792"/>
      <c r="AF543" s="792"/>
    </row>
    <row r="544" spans="1:32" ht="14.25" customHeight="1">
      <c r="A544" s="294"/>
      <c r="B544" s="293"/>
      <c r="C544" s="412"/>
      <c r="D544" s="413" t="s">
        <v>219</v>
      </c>
      <c r="E544" s="765" t="s">
        <v>136</v>
      </c>
      <c r="F544" s="765"/>
      <c r="G544" s="765"/>
      <c r="H544" s="763" t="s">
        <v>106</v>
      </c>
      <c r="I544" s="414">
        <v>2</v>
      </c>
      <c r="J544" s="415">
        <f t="shared" si="150"/>
        <v>0</v>
      </c>
      <c r="K544" s="416">
        <f t="shared" si="157"/>
        <v>2.9999999999999997E-4</v>
      </c>
      <c r="L544" s="417">
        <f t="shared" si="148"/>
        <v>0</v>
      </c>
      <c r="M544" s="414">
        <f t="shared" si="156"/>
        <v>450.49</v>
      </c>
      <c r="N544" s="418">
        <f t="shared" si="149"/>
        <v>0</v>
      </c>
      <c r="O544" s="418">
        <f t="shared" si="155"/>
        <v>900.98</v>
      </c>
      <c r="P544" s="419">
        <f t="shared" si="147"/>
        <v>900.98</v>
      </c>
      <c r="Q544" s="290"/>
      <c r="R544" s="529"/>
      <c r="S544" s="170">
        <f t="shared" si="151"/>
        <v>0</v>
      </c>
      <c r="T544" s="171">
        <f t="shared" si="152"/>
        <v>0</v>
      </c>
      <c r="U544" s="170">
        <f t="shared" si="153"/>
        <v>4604.3700000000008</v>
      </c>
      <c r="V544" s="171">
        <f t="shared" si="154"/>
        <v>0</v>
      </c>
      <c r="X544" s="545">
        <f t="shared" si="145"/>
        <v>0</v>
      </c>
      <c r="Y544" s="546">
        <f t="shared" si="146"/>
        <v>0</v>
      </c>
      <c r="AA544" s="792"/>
      <c r="AB544" s="792"/>
      <c r="AC544" s="792"/>
      <c r="AD544" s="792"/>
      <c r="AE544" s="792"/>
      <c r="AF544" s="792"/>
    </row>
    <row r="545" spans="1:32" ht="14.25" customHeight="1">
      <c r="A545" s="294"/>
      <c r="B545" s="293"/>
      <c r="C545" s="412"/>
      <c r="D545" s="413" t="s">
        <v>220</v>
      </c>
      <c r="E545" s="765" t="s">
        <v>137</v>
      </c>
      <c r="F545" s="765"/>
      <c r="G545" s="765"/>
      <c r="H545" s="763" t="s">
        <v>106</v>
      </c>
      <c r="I545" s="414">
        <v>1</v>
      </c>
      <c r="J545" s="415">
        <f t="shared" si="150"/>
        <v>0</v>
      </c>
      <c r="K545" s="416">
        <f t="shared" si="157"/>
        <v>2.0000000000000001E-4</v>
      </c>
      <c r="L545" s="417">
        <f t="shared" si="148"/>
        <v>0</v>
      </c>
      <c r="M545" s="414">
        <f t="shared" si="156"/>
        <v>689.47</v>
      </c>
      <c r="N545" s="418">
        <f t="shared" si="149"/>
        <v>0</v>
      </c>
      <c r="O545" s="418">
        <f t="shared" si="155"/>
        <v>689.47</v>
      </c>
      <c r="P545" s="419">
        <f t="shared" si="147"/>
        <v>689.47</v>
      </c>
      <c r="Q545" s="290"/>
      <c r="R545" s="529"/>
      <c r="S545" s="170">
        <f t="shared" si="151"/>
        <v>0</v>
      </c>
      <c r="T545" s="171">
        <f t="shared" si="152"/>
        <v>0</v>
      </c>
      <c r="U545" s="170">
        <f t="shared" si="153"/>
        <v>3703.3900000000003</v>
      </c>
      <c r="V545" s="171">
        <f t="shared" si="154"/>
        <v>0</v>
      </c>
      <c r="X545" s="545">
        <f t="shared" si="145"/>
        <v>0</v>
      </c>
      <c r="Y545" s="546">
        <f t="shared" si="146"/>
        <v>0</v>
      </c>
      <c r="AA545" s="792"/>
      <c r="AB545" s="792"/>
      <c r="AC545" s="792"/>
      <c r="AD545" s="792"/>
      <c r="AE545" s="792"/>
      <c r="AF545" s="792"/>
    </row>
    <row r="546" spans="1:32" ht="14.25" customHeight="1">
      <c r="A546" s="294"/>
      <c r="B546" s="293"/>
      <c r="C546" s="412"/>
      <c r="D546" s="413" t="s">
        <v>221</v>
      </c>
      <c r="E546" s="765" t="s">
        <v>138</v>
      </c>
      <c r="F546" s="765"/>
      <c r="G546" s="765"/>
      <c r="H546" s="763" t="s">
        <v>106</v>
      </c>
      <c r="I546" s="414">
        <v>1</v>
      </c>
      <c r="J546" s="415">
        <f t="shared" si="150"/>
        <v>0</v>
      </c>
      <c r="K546" s="416">
        <f t="shared" si="157"/>
        <v>5.0000000000000001E-4</v>
      </c>
      <c r="L546" s="417">
        <f t="shared" si="148"/>
        <v>0</v>
      </c>
      <c r="M546" s="414">
        <f t="shared" si="156"/>
        <v>1459.04</v>
      </c>
      <c r="N546" s="418">
        <f t="shared" si="149"/>
        <v>0</v>
      </c>
      <c r="O546" s="418">
        <f t="shared" si="155"/>
        <v>1459.04</v>
      </c>
      <c r="P546" s="419">
        <f t="shared" si="147"/>
        <v>1459.04</v>
      </c>
      <c r="Q546" s="290"/>
      <c r="R546" s="529"/>
      <c r="S546" s="170">
        <f t="shared" si="151"/>
        <v>0</v>
      </c>
      <c r="T546" s="171">
        <f t="shared" si="152"/>
        <v>0</v>
      </c>
      <c r="U546" s="170">
        <f t="shared" si="153"/>
        <v>3013.92</v>
      </c>
      <c r="V546" s="171">
        <f t="shared" si="154"/>
        <v>0</v>
      </c>
      <c r="X546" s="545">
        <f t="shared" si="145"/>
        <v>0</v>
      </c>
      <c r="Y546" s="546">
        <f t="shared" si="146"/>
        <v>0</v>
      </c>
      <c r="AA546" s="792"/>
      <c r="AB546" s="792"/>
      <c r="AC546" s="792"/>
      <c r="AD546" s="792"/>
      <c r="AE546" s="792"/>
      <c r="AF546" s="792"/>
    </row>
    <row r="547" spans="1:32" ht="14.25" customHeight="1">
      <c r="A547" s="294"/>
      <c r="B547" s="293"/>
      <c r="C547" s="412"/>
      <c r="D547" s="413" t="s">
        <v>222</v>
      </c>
      <c r="E547" s="765" t="s">
        <v>139</v>
      </c>
      <c r="F547" s="765"/>
      <c r="G547" s="765"/>
      <c r="H547" s="763" t="s">
        <v>106</v>
      </c>
      <c r="I547" s="414">
        <v>1</v>
      </c>
      <c r="J547" s="415">
        <f t="shared" si="150"/>
        <v>0</v>
      </c>
      <c r="K547" s="416">
        <f t="shared" si="157"/>
        <v>5.0000000000000001E-4</v>
      </c>
      <c r="L547" s="417">
        <f t="shared" si="148"/>
        <v>0</v>
      </c>
      <c r="M547" s="414">
        <f t="shared" si="156"/>
        <v>1554.88</v>
      </c>
      <c r="N547" s="418">
        <f t="shared" si="149"/>
        <v>0</v>
      </c>
      <c r="O547" s="418">
        <f t="shared" si="155"/>
        <v>1554.88</v>
      </c>
      <c r="P547" s="419">
        <f t="shared" si="147"/>
        <v>1554.88</v>
      </c>
      <c r="Q547" s="290"/>
      <c r="R547" s="529"/>
      <c r="S547" s="170">
        <f t="shared" si="151"/>
        <v>0</v>
      </c>
      <c r="T547" s="171">
        <f t="shared" si="152"/>
        <v>0</v>
      </c>
      <c r="U547" s="170">
        <f t="shared" si="153"/>
        <v>1554.88</v>
      </c>
      <c r="V547" s="171">
        <f t="shared" si="154"/>
        <v>0</v>
      </c>
      <c r="X547" s="545">
        <f t="shared" si="145"/>
        <v>0</v>
      </c>
      <c r="Y547" s="546">
        <f t="shared" si="146"/>
        <v>0</v>
      </c>
      <c r="AA547" s="792"/>
      <c r="AB547" s="792"/>
      <c r="AC547" s="792"/>
      <c r="AD547" s="792"/>
      <c r="AE547" s="792"/>
      <c r="AF547" s="792"/>
    </row>
    <row r="548" spans="1:32" ht="14.25" customHeight="1">
      <c r="A548" s="294"/>
      <c r="B548" s="293"/>
      <c r="C548" s="412"/>
      <c r="D548" s="413" t="s">
        <v>223</v>
      </c>
      <c r="E548" s="765" t="s">
        <v>236</v>
      </c>
      <c r="F548" s="765"/>
      <c r="G548" s="765"/>
      <c r="H548" s="763" t="s">
        <v>106</v>
      </c>
      <c r="I548" s="414"/>
      <c r="J548" s="415">
        <f t="shared" si="150"/>
        <v>0</v>
      </c>
      <c r="K548" s="416">
        <f t="shared" si="157"/>
        <v>0</v>
      </c>
      <c r="L548" s="417">
        <f t="shared" si="148"/>
        <v>0</v>
      </c>
      <c r="M548" s="414">
        <f t="shared" si="156"/>
        <v>1695.92</v>
      </c>
      <c r="N548" s="418">
        <f t="shared" si="149"/>
        <v>0</v>
      </c>
      <c r="O548" s="418">
        <f t="shared" si="155"/>
        <v>0</v>
      </c>
      <c r="P548" s="419">
        <f t="shared" si="147"/>
        <v>0</v>
      </c>
      <c r="Q548" s="290"/>
      <c r="R548" s="529"/>
      <c r="S548" s="170">
        <f t="shared" si="151"/>
        <v>0</v>
      </c>
      <c r="T548" s="171">
        <f t="shared" si="152"/>
        <v>0</v>
      </c>
      <c r="U548" s="170">
        <f t="shared" si="153"/>
        <v>0</v>
      </c>
      <c r="V548" s="171">
        <f t="shared" si="154"/>
        <v>0</v>
      </c>
      <c r="X548" s="545" t="str">
        <f t="shared" si="145"/>
        <v/>
      </c>
      <c r="Y548" s="546">
        <f t="shared" si="146"/>
        <v>0</v>
      </c>
      <c r="AA548" s="792"/>
      <c r="AB548" s="792"/>
      <c r="AC548" s="792"/>
      <c r="AD548" s="792"/>
      <c r="AE548" s="792"/>
      <c r="AF548" s="792"/>
    </row>
    <row r="549" spans="1:32" ht="14.25" customHeight="1">
      <c r="A549" s="294"/>
      <c r="B549" s="293"/>
      <c r="C549" s="412"/>
      <c r="D549" s="413" t="s">
        <v>224</v>
      </c>
      <c r="E549" s="765" t="s">
        <v>160</v>
      </c>
      <c r="F549" s="765"/>
      <c r="G549" s="765"/>
      <c r="H549" s="763" t="s">
        <v>106</v>
      </c>
      <c r="I549" s="414"/>
      <c r="J549" s="415">
        <f t="shared" si="150"/>
        <v>0</v>
      </c>
      <c r="K549" s="416">
        <f t="shared" si="157"/>
        <v>0</v>
      </c>
      <c r="L549" s="417">
        <f t="shared" si="148"/>
        <v>0</v>
      </c>
      <c r="M549" s="414">
        <f t="shared" si="156"/>
        <v>1005.58</v>
      </c>
      <c r="N549" s="418">
        <f t="shared" si="149"/>
        <v>0</v>
      </c>
      <c r="O549" s="418">
        <f t="shared" si="155"/>
        <v>0</v>
      </c>
      <c r="P549" s="419">
        <f t="shared" si="147"/>
        <v>0</v>
      </c>
      <c r="Q549" s="290"/>
      <c r="R549" s="529"/>
      <c r="S549" s="170">
        <f t="shared" si="151"/>
        <v>0</v>
      </c>
      <c r="T549" s="171">
        <f t="shared" si="152"/>
        <v>0</v>
      </c>
      <c r="U549" s="170">
        <f t="shared" si="153"/>
        <v>0</v>
      </c>
      <c r="V549" s="171">
        <f t="shared" si="154"/>
        <v>1222.19</v>
      </c>
      <c r="X549" s="545" t="str">
        <f t="shared" si="145"/>
        <v/>
      </c>
      <c r="Y549" s="546">
        <f t="shared" si="146"/>
        <v>0</v>
      </c>
      <c r="AA549" s="792"/>
      <c r="AB549" s="792"/>
      <c r="AC549" s="792"/>
      <c r="AD549" s="792"/>
      <c r="AE549" s="792"/>
      <c r="AF549" s="792"/>
    </row>
    <row r="550" spans="1:32" ht="14.25" customHeight="1">
      <c r="A550" s="294"/>
      <c r="B550" s="293"/>
      <c r="C550" s="412"/>
      <c r="D550" s="413" t="s">
        <v>225</v>
      </c>
      <c r="E550" s="765" t="s">
        <v>140</v>
      </c>
      <c r="F550" s="765"/>
      <c r="G550" s="765"/>
      <c r="H550" s="763" t="s">
        <v>106</v>
      </c>
      <c r="I550" s="414">
        <v>1</v>
      </c>
      <c r="J550" s="415">
        <f t="shared" si="150"/>
        <v>0</v>
      </c>
      <c r="K550" s="416">
        <f t="shared" si="157"/>
        <v>4.0000000000000002E-4</v>
      </c>
      <c r="L550" s="417">
        <f t="shared" si="148"/>
        <v>0</v>
      </c>
      <c r="M550" s="414">
        <f t="shared" si="156"/>
        <v>1222.19</v>
      </c>
      <c r="N550" s="418">
        <f t="shared" si="149"/>
        <v>0</v>
      </c>
      <c r="O550" s="418">
        <f t="shared" si="155"/>
        <v>1222.19</v>
      </c>
      <c r="P550" s="419">
        <f t="shared" si="147"/>
        <v>1222.19</v>
      </c>
      <c r="Q550" s="290"/>
      <c r="R550" s="529"/>
      <c r="S550" s="170">
        <f t="shared" si="151"/>
        <v>0</v>
      </c>
      <c r="T550" s="171">
        <f t="shared" si="152"/>
        <v>0</v>
      </c>
      <c r="U550" s="170">
        <f t="shared" si="153"/>
        <v>1222.19</v>
      </c>
      <c r="V550" s="171">
        <f t="shared" si="154"/>
        <v>0</v>
      </c>
      <c r="X550" s="545">
        <f t="shared" si="145"/>
        <v>0</v>
      </c>
      <c r="Y550" s="546">
        <f t="shared" si="146"/>
        <v>0</v>
      </c>
      <c r="AA550" s="792"/>
      <c r="AB550" s="792"/>
      <c r="AC550" s="792"/>
      <c r="AD550" s="792"/>
      <c r="AE550" s="792"/>
      <c r="AF550" s="792"/>
    </row>
    <row r="551" spans="1:32" ht="14.25" customHeight="1">
      <c r="A551" s="294"/>
      <c r="B551" s="293"/>
      <c r="C551" s="412"/>
      <c r="D551" s="413" t="s">
        <v>238</v>
      </c>
      <c r="E551" s="765" t="s">
        <v>237</v>
      </c>
      <c r="F551" s="765"/>
      <c r="G551" s="765"/>
      <c r="H551" s="763" t="s">
        <v>106</v>
      </c>
      <c r="I551" s="414"/>
      <c r="J551" s="415">
        <f t="shared" si="150"/>
        <v>0</v>
      </c>
      <c r="K551" s="416">
        <f t="shared" si="157"/>
        <v>0</v>
      </c>
      <c r="L551" s="417">
        <f t="shared" si="148"/>
        <v>0</v>
      </c>
      <c r="M551" s="414">
        <f t="shared" si="156"/>
        <v>1916.97</v>
      </c>
      <c r="N551" s="418">
        <f t="shared" si="149"/>
        <v>0</v>
      </c>
      <c r="O551" s="418">
        <f t="shared" si="155"/>
        <v>0</v>
      </c>
      <c r="P551" s="419">
        <f t="shared" si="147"/>
        <v>0</v>
      </c>
      <c r="Q551" s="290"/>
      <c r="R551" s="529"/>
      <c r="S551" s="170">
        <f t="shared" si="151"/>
        <v>0</v>
      </c>
      <c r="T551" s="171">
        <f t="shared" si="152"/>
        <v>0</v>
      </c>
      <c r="U551" s="170">
        <f t="shared" si="153"/>
        <v>0</v>
      </c>
      <c r="V551" s="171">
        <f t="shared" si="154"/>
        <v>4398.5109000000002</v>
      </c>
      <c r="X551" s="545" t="str">
        <f t="shared" si="145"/>
        <v/>
      </c>
      <c r="Y551" s="546">
        <f t="shared" si="146"/>
        <v>0</v>
      </c>
      <c r="AA551" s="792"/>
      <c r="AB551" s="792"/>
      <c r="AC551" s="792"/>
      <c r="AD551" s="792"/>
      <c r="AE551" s="792"/>
      <c r="AF551" s="792"/>
    </row>
    <row r="552" spans="1:32" ht="14.25" customHeight="1">
      <c r="A552" s="294"/>
      <c r="B552" s="293"/>
      <c r="C552" s="412"/>
      <c r="D552" s="413" t="s">
        <v>239</v>
      </c>
      <c r="E552" s="765" t="s">
        <v>161</v>
      </c>
      <c r="F552" s="765"/>
      <c r="G552" s="765"/>
      <c r="H552" s="763" t="s">
        <v>107</v>
      </c>
      <c r="I552" s="414">
        <v>47.67</v>
      </c>
      <c r="J552" s="415">
        <f t="shared" si="150"/>
        <v>0</v>
      </c>
      <c r="K552" s="416">
        <f t="shared" si="157"/>
        <v>1.5E-3</v>
      </c>
      <c r="L552" s="417">
        <f t="shared" si="148"/>
        <v>0</v>
      </c>
      <c r="M552" s="414">
        <f t="shared" si="156"/>
        <v>92.27</v>
      </c>
      <c r="N552" s="418">
        <f t="shared" si="149"/>
        <v>0</v>
      </c>
      <c r="O552" s="418">
        <f t="shared" si="155"/>
        <v>4398.5109000000002</v>
      </c>
      <c r="P552" s="419">
        <f t="shared" si="147"/>
        <v>4398.5109000000002</v>
      </c>
      <c r="Q552" s="290"/>
      <c r="R552" s="529"/>
      <c r="S552" s="170">
        <f t="shared" si="151"/>
        <v>0</v>
      </c>
      <c r="T552" s="171">
        <f t="shared" si="152"/>
        <v>0</v>
      </c>
      <c r="U552" s="170">
        <f t="shared" si="153"/>
        <v>4398.5109000000002</v>
      </c>
      <c r="V552" s="171">
        <f t="shared" si="154"/>
        <v>0</v>
      </c>
      <c r="X552" s="545">
        <f t="shared" si="145"/>
        <v>0</v>
      </c>
      <c r="Y552" s="546">
        <f t="shared" si="146"/>
        <v>0</v>
      </c>
      <c r="AA552" s="792"/>
      <c r="AB552" s="792"/>
      <c r="AC552" s="792"/>
      <c r="AD552" s="792"/>
      <c r="AE552" s="792"/>
      <c r="AF552" s="792"/>
    </row>
    <row r="553" spans="1:32" ht="14.25" customHeight="1">
      <c r="A553" s="294"/>
      <c r="B553" s="293"/>
      <c r="C553" s="412">
        <v>9</v>
      </c>
      <c r="D553" s="413">
        <v>9</v>
      </c>
      <c r="E553" s="764" t="s">
        <v>162</v>
      </c>
      <c r="F553" s="765"/>
      <c r="G553" s="765"/>
      <c r="H553" s="763" t="s">
        <v>144</v>
      </c>
      <c r="I553" s="414"/>
      <c r="J553" s="415"/>
      <c r="K553" s="416">
        <f t="shared" si="157"/>
        <v>0</v>
      </c>
      <c r="L553" s="417">
        <f t="shared" si="148"/>
        <v>0</v>
      </c>
      <c r="M553" s="414">
        <f t="shared" si="156"/>
        <v>0</v>
      </c>
      <c r="N553" s="418">
        <f t="shared" si="149"/>
        <v>0</v>
      </c>
      <c r="O553" s="418">
        <f t="shared" si="155"/>
        <v>0</v>
      </c>
      <c r="P553" s="419">
        <f t="shared" si="147"/>
        <v>0</v>
      </c>
      <c r="Q553" s="290"/>
      <c r="R553" s="529"/>
      <c r="S553" s="170">
        <f t="shared" si="151"/>
        <v>0</v>
      </c>
      <c r="T553" s="171">
        <f t="shared" si="152"/>
        <v>0</v>
      </c>
      <c r="U553" s="170">
        <f t="shared" si="153"/>
        <v>0</v>
      </c>
      <c r="V553" s="171">
        <f t="shared" si="154"/>
        <v>6074.6699999999992</v>
      </c>
      <c r="X553" s="545" t="str">
        <f t="shared" si="145"/>
        <v/>
      </c>
      <c r="Y553" s="546">
        <f t="shared" si="146"/>
        <v>0</v>
      </c>
      <c r="AA553" s="792"/>
      <c r="AB553" s="792"/>
      <c r="AC553" s="792"/>
      <c r="AD553" s="792"/>
      <c r="AE553" s="792"/>
      <c r="AF553" s="792"/>
    </row>
    <row r="554" spans="1:32" ht="14.25" customHeight="1">
      <c r="A554" s="294"/>
      <c r="B554" s="293"/>
      <c r="C554" s="412"/>
      <c r="D554" s="413" t="s">
        <v>226</v>
      </c>
      <c r="E554" s="765" t="s">
        <v>141</v>
      </c>
      <c r="F554" s="765"/>
      <c r="G554" s="765"/>
      <c r="H554" s="763" t="s">
        <v>106</v>
      </c>
      <c r="I554" s="414">
        <v>0</v>
      </c>
      <c r="J554" s="415">
        <f t="shared" si="150"/>
        <v>0</v>
      </c>
      <c r="K554" s="416">
        <f t="shared" si="157"/>
        <v>0</v>
      </c>
      <c r="L554" s="417">
        <f t="shared" si="148"/>
        <v>0</v>
      </c>
      <c r="M554" s="414">
        <f t="shared" si="156"/>
        <v>115.96</v>
      </c>
      <c r="N554" s="418">
        <f t="shared" si="149"/>
        <v>0</v>
      </c>
      <c r="O554" s="418">
        <f t="shared" si="155"/>
        <v>0</v>
      </c>
      <c r="P554" s="419">
        <f t="shared" si="147"/>
        <v>0</v>
      </c>
      <c r="Q554" s="290"/>
      <c r="R554" s="529"/>
      <c r="S554" s="170">
        <f t="shared" si="151"/>
        <v>0</v>
      </c>
      <c r="T554" s="171">
        <f t="shared" si="152"/>
        <v>0</v>
      </c>
      <c r="U554" s="170">
        <f t="shared" si="153"/>
        <v>6074.6699999999992</v>
      </c>
      <c r="V554" s="171">
        <f t="shared" si="154"/>
        <v>0</v>
      </c>
      <c r="X554" s="545">
        <f t="shared" si="145"/>
        <v>0</v>
      </c>
      <c r="Y554" s="546">
        <f t="shared" si="146"/>
        <v>0</v>
      </c>
      <c r="AA554" s="792"/>
      <c r="AB554" s="792"/>
      <c r="AC554" s="792"/>
      <c r="AD554" s="792"/>
      <c r="AE554" s="792"/>
      <c r="AF554" s="792"/>
    </row>
    <row r="555" spans="1:32" ht="14.25" customHeight="1">
      <c r="A555" s="294"/>
      <c r="B555" s="293"/>
      <c r="C555" s="412"/>
      <c r="D555" s="413" t="s">
        <v>227</v>
      </c>
      <c r="E555" s="765" t="s">
        <v>142</v>
      </c>
      <c r="F555" s="765"/>
      <c r="G555" s="765"/>
      <c r="H555" s="763" t="s">
        <v>106</v>
      </c>
      <c r="I555" s="414">
        <v>2</v>
      </c>
      <c r="J555" s="415">
        <f t="shared" si="150"/>
        <v>0</v>
      </c>
      <c r="K555" s="416">
        <f t="shared" si="157"/>
        <v>1E-4</v>
      </c>
      <c r="L555" s="417">
        <f t="shared" si="148"/>
        <v>0</v>
      </c>
      <c r="M555" s="414">
        <f t="shared" si="156"/>
        <v>115.96</v>
      </c>
      <c r="N555" s="418">
        <f t="shared" si="149"/>
        <v>0</v>
      </c>
      <c r="O555" s="418">
        <f t="shared" si="155"/>
        <v>231.92</v>
      </c>
      <c r="P555" s="419">
        <f t="shared" si="147"/>
        <v>231.92</v>
      </c>
      <c r="Q555" s="290"/>
      <c r="R555" s="529"/>
      <c r="S555" s="170">
        <f t="shared" si="151"/>
        <v>0</v>
      </c>
      <c r="T555" s="171">
        <f t="shared" si="152"/>
        <v>0</v>
      </c>
      <c r="U555" s="170">
        <f t="shared" si="153"/>
        <v>6074.6699999999992</v>
      </c>
      <c r="V555" s="171">
        <f t="shared" si="154"/>
        <v>0</v>
      </c>
      <c r="X555" s="545">
        <f t="shared" si="145"/>
        <v>0</v>
      </c>
      <c r="Y555" s="546">
        <f t="shared" si="146"/>
        <v>0</v>
      </c>
      <c r="AA555" s="792"/>
      <c r="AB555" s="792"/>
      <c r="AC555" s="792"/>
      <c r="AD555" s="792"/>
      <c r="AE555" s="792"/>
      <c r="AF555" s="792"/>
    </row>
    <row r="556" spans="1:32" ht="14.25" customHeight="1">
      <c r="A556" s="294"/>
      <c r="B556" s="293"/>
      <c r="C556" s="412"/>
      <c r="D556" s="413" t="s">
        <v>228</v>
      </c>
      <c r="E556" s="765" t="s">
        <v>143</v>
      </c>
      <c r="F556" s="765"/>
      <c r="G556" s="765"/>
      <c r="H556" s="763" t="s">
        <v>106</v>
      </c>
      <c r="I556" s="414">
        <v>2</v>
      </c>
      <c r="J556" s="415">
        <f t="shared" si="150"/>
        <v>0</v>
      </c>
      <c r="K556" s="416">
        <f t="shared" si="157"/>
        <v>1E-4</v>
      </c>
      <c r="L556" s="417">
        <f t="shared" si="148"/>
        <v>0</v>
      </c>
      <c r="M556" s="414">
        <f t="shared" si="156"/>
        <v>118.24</v>
      </c>
      <c r="N556" s="418">
        <f t="shared" si="149"/>
        <v>0</v>
      </c>
      <c r="O556" s="418">
        <f t="shared" si="155"/>
        <v>236.48</v>
      </c>
      <c r="P556" s="419">
        <f t="shared" si="147"/>
        <v>236.48</v>
      </c>
      <c r="Q556" s="290"/>
      <c r="R556" s="529"/>
      <c r="S556" s="170">
        <f t="shared" si="151"/>
        <v>0</v>
      </c>
      <c r="T556" s="171">
        <f t="shared" si="152"/>
        <v>0</v>
      </c>
      <c r="U556" s="170">
        <f t="shared" si="153"/>
        <v>5842.7499999999991</v>
      </c>
      <c r="V556" s="171">
        <f t="shared" si="154"/>
        <v>0</v>
      </c>
      <c r="X556" s="545">
        <f t="shared" si="145"/>
        <v>0</v>
      </c>
      <c r="Y556" s="546">
        <f t="shared" si="146"/>
        <v>0</v>
      </c>
      <c r="AA556" s="792"/>
      <c r="AB556" s="792"/>
      <c r="AC556" s="792"/>
      <c r="AD556" s="792"/>
      <c r="AE556" s="792"/>
      <c r="AF556" s="792"/>
    </row>
    <row r="557" spans="1:32" ht="14.25" customHeight="1">
      <c r="A557" s="294"/>
      <c r="B557" s="293"/>
      <c r="C557" s="412"/>
      <c r="D557" s="413" t="s">
        <v>229</v>
      </c>
      <c r="E557" s="765" t="s">
        <v>110</v>
      </c>
      <c r="F557" s="765"/>
      <c r="G557" s="765"/>
      <c r="H557" s="763" t="s">
        <v>106</v>
      </c>
      <c r="I557" s="414">
        <v>2</v>
      </c>
      <c r="J557" s="415">
        <f t="shared" si="150"/>
        <v>0</v>
      </c>
      <c r="K557" s="416">
        <f t="shared" si="157"/>
        <v>1E-4</v>
      </c>
      <c r="L557" s="417">
        <f t="shared" si="148"/>
        <v>0</v>
      </c>
      <c r="M557" s="414">
        <f t="shared" si="156"/>
        <v>140.43</v>
      </c>
      <c r="N557" s="418">
        <f t="shared" si="149"/>
        <v>0</v>
      </c>
      <c r="O557" s="418">
        <f t="shared" si="155"/>
        <v>280.86</v>
      </c>
      <c r="P557" s="419">
        <f t="shared" si="147"/>
        <v>280.86</v>
      </c>
      <c r="Q557" s="290"/>
      <c r="R557" s="529"/>
      <c r="S557" s="170">
        <f t="shared" si="151"/>
        <v>0</v>
      </c>
      <c r="T557" s="171">
        <f t="shared" si="152"/>
        <v>0</v>
      </c>
      <c r="U557" s="170">
        <f t="shared" si="153"/>
        <v>5606.2699999999995</v>
      </c>
      <c r="V557" s="171">
        <f t="shared" si="154"/>
        <v>0</v>
      </c>
      <c r="X557" s="545">
        <f t="shared" si="145"/>
        <v>0</v>
      </c>
      <c r="Y557" s="546">
        <f t="shared" si="146"/>
        <v>0</v>
      </c>
      <c r="AA557" s="792"/>
      <c r="AB557" s="792"/>
      <c r="AC557" s="792"/>
      <c r="AD557" s="792"/>
      <c r="AE557" s="792"/>
      <c r="AF557" s="792"/>
    </row>
    <row r="558" spans="1:32" ht="14.25" customHeight="1">
      <c r="A558" s="294"/>
      <c r="B558" s="293"/>
      <c r="C558" s="412"/>
      <c r="D558" s="413" t="s">
        <v>230</v>
      </c>
      <c r="E558" s="765" t="s">
        <v>104</v>
      </c>
      <c r="F558" s="765"/>
      <c r="G558" s="765"/>
      <c r="H558" s="763" t="s">
        <v>106</v>
      </c>
      <c r="I558" s="414">
        <v>2</v>
      </c>
      <c r="J558" s="415">
        <f t="shared" si="150"/>
        <v>0</v>
      </c>
      <c r="K558" s="416">
        <f t="shared" si="157"/>
        <v>1E-4</v>
      </c>
      <c r="L558" s="417">
        <f t="shared" si="148"/>
        <v>0</v>
      </c>
      <c r="M558" s="414">
        <f t="shared" si="156"/>
        <v>82.15</v>
      </c>
      <c r="N558" s="418">
        <f t="shared" si="149"/>
        <v>0</v>
      </c>
      <c r="O558" s="418">
        <f t="shared" si="155"/>
        <v>164.3</v>
      </c>
      <c r="P558" s="419">
        <f t="shared" si="147"/>
        <v>164.3</v>
      </c>
      <c r="Q558" s="290"/>
      <c r="R558" s="529"/>
      <c r="S558" s="170">
        <f t="shared" si="151"/>
        <v>0</v>
      </c>
      <c r="T558" s="171">
        <f t="shared" si="152"/>
        <v>0</v>
      </c>
      <c r="U558" s="170">
        <f t="shared" si="153"/>
        <v>5325.41</v>
      </c>
      <c r="V558" s="171">
        <f t="shared" si="154"/>
        <v>0</v>
      </c>
      <c r="X558" s="545">
        <f t="shared" si="145"/>
        <v>0</v>
      </c>
      <c r="Y558" s="546">
        <f t="shared" si="146"/>
        <v>0</v>
      </c>
      <c r="AA558" s="792"/>
      <c r="AB558" s="792"/>
      <c r="AC558" s="792"/>
      <c r="AD558" s="792"/>
      <c r="AE558" s="792"/>
      <c r="AF558" s="792"/>
    </row>
    <row r="559" spans="1:32" ht="14.25" customHeight="1">
      <c r="A559" s="294"/>
      <c r="B559" s="293"/>
      <c r="C559" s="412"/>
      <c r="D559" s="413" t="s">
        <v>231</v>
      </c>
      <c r="E559" s="765" t="s">
        <v>105</v>
      </c>
      <c r="F559" s="765"/>
      <c r="G559" s="765"/>
      <c r="H559" s="763" t="s">
        <v>106</v>
      </c>
      <c r="I559" s="414">
        <v>2</v>
      </c>
      <c r="J559" s="415">
        <f t="shared" si="150"/>
        <v>0</v>
      </c>
      <c r="K559" s="416">
        <f t="shared" si="157"/>
        <v>0</v>
      </c>
      <c r="L559" s="417">
        <f t="shared" si="148"/>
        <v>0</v>
      </c>
      <c r="M559" s="414">
        <f t="shared" si="156"/>
        <v>66.94</v>
      </c>
      <c r="N559" s="418">
        <f t="shared" si="149"/>
        <v>0</v>
      </c>
      <c r="O559" s="418">
        <f t="shared" si="155"/>
        <v>133.88</v>
      </c>
      <c r="P559" s="419">
        <f t="shared" si="147"/>
        <v>133.88</v>
      </c>
      <c r="Q559" s="290"/>
      <c r="R559" s="529"/>
      <c r="S559" s="170">
        <f t="shared" si="151"/>
        <v>0</v>
      </c>
      <c r="T559" s="171">
        <f t="shared" si="152"/>
        <v>0</v>
      </c>
      <c r="U559" s="170">
        <f t="shared" si="153"/>
        <v>5161.1099999999997</v>
      </c>
      <c r="V559" s="171">
        <f t="shared" si="154"/>
        <v>0</v>
      </c>
      <c r="X559" s="545">
        <f t="shared" si="145"/>
        <v>0</v>
      </c>
      <c r="Y559" s="546">
        <f t="shared" si="146"/>
        <v>0</v>
      </c>
      <c r="AA559" s="792"/>
      <c r="AB559" s="792"/>
      <c r="AC559" s="792"/>
      <c r="AD559" s="792"/>
      <c r="AE559" s="792"/>
      <c r="AF559" s="792"/>
    </row>
    <row r="560" spans="1:32" ht="14.25" customHeight="1">
      <c r="A560" s="294"/>
      <c r="B560" s="293"/>
      <c r="C560" s="412"/>
      <c r="D560" s="413" t="s">
        <v>232</v>
      </c>
      <c r="E560" s="765" t="s">
        <v>163</v>
      </c>
      <c r="F560" s="765"/>
      <c r="G560" s="765"/>
      <c r="H560" s="763" t="s">
        <v>106</v>
      </c>
      <c r="I560" s="414">
        <v>2</v>
      </c>
      <c r="J560" s="415">
        <f t="shared" si="150"/>
        <v>0</v>
      </c>
      <c r="K560" s="416">
        <f t="shared" si="157"/>
        <v>1E-4</v>
      </c>
      <c r="L560" s="417">
        <f t="shared" si="148"/>
        <v>0</v>
      </c>
      <c r="M560" s="414">
        <f t="shared" si="156"/>
        <v>109.49</v>
      </c>
      <c r="N560" s="418">
        <f t="shared" si="149"/>
        <v>0</v>
      </c>
      <c r="O560" s="418">
        <f t="shared" si="155"/>
        <v>218.98</v>
      </c>
      <c r="P560" s="419">
        <f t="shared" si="147"/>
        <v>218.98</v>
      </c>
      <c r="Q560" s="290"/>
      <c r="R560" s="529"/>
      <c r="S560" s="170">
        <f t="shared" si="151"/>
        <v>0</v>
      </c>
      <c r="T560" s="171">
        <f t="shared" si="152"/>
        <v>0</v>
      </c>
      <c r="U560" s="170">
        <f t="shared" si="153"/>
        <v>5027.2299999999996</v>
      </c>
      <c r="V560" s="171">
        <f t="shared" si="154"/>
        <v>0</v>
      </c>
      <c r="X560" s="545">
        <f t="shared" ref="X560:X561" si="158">IF(ISBLANK(I560),"",AA560+AB560+AC560+AD560+AE560+AF560)</f>
        <v>0</v>
      </c>
      <c r="Y560" s="546">
        <f t="shared" ref="Y560:Y561" si="159">IF(I560=0,0,X560/I560)</f>
        <v>0</v>
      </c>
      <c r="AA560" s="792"/>
      <c r="AB560" s="792"/>
      <c r="AC560" s="792"/>
      <c r="AD560" s="792"/>
      <c r="AE560" s="792"/>
      <c r="AF560" s="792"/>
    </row>
    <row r="561" spans="1:32" ht="14.25" customHeight="1" thickBot="1">
      <c r="A561" s="294"/>
      <c r="B561" s="293"/>
      <c r="C561" s="412"/>
      <c r="D561" s="413" t="s">
        <v>233</v>
      </c>
      <c r="E561" s="765" t="s">
        <v>164</v>
      </c>
      <c r="F561" s="765"/>
      <c r="G561" s="765"/>
      <c r="H561" s="763" t="s">
        <v>109</v>
      </c>
      <c r="I561" s="414">
        <v>1</v>
      </c>
      <c r="J561" s="415">
        <f t="shared" si="150"/>
        <v>0</v>
      </c>
      <c r="K561" s="416">
        <f t="shared" si="157"/>
        <v>1.6999999999999999E-3</v>
      </c>
      <c r="L561" s="417">
        <f t="shared" si="148"/>
        <v>0</v>
      </c>
      <c r="M561" s="414">
        <f t="shared" si="156"/>
        <v>4808.25</v>
      </c>
      <c r="N561" s="418">
        <f t="shared" si="149"/>
        <v>0</v>
      </c>
      <c r="O561" s="421">
        <f t="shared" si="155"/>
        <v>4808.25</v>
      </c>
      <c r="P561" s="419">
        <f t="shared" ref="P561" si="160">O561-N561</f>
        <v>4808.25</v>
      </c>
      <c r="Q561" s="290"/>
      <c r="R561" s="529"/>
      <c r="S561" s="170">
        <f t="shared" si="151"/>
        <v>0</v>
      </c>
      <c r="T561" s="171">
        <f t="shared" si="152"/>
        <v>0</v>
      </c>
      <c r="U561" s="515">
        <f t="shared" si="153"/>
        <v>4808.25</v>
      </c>
      <c r="V561" s="516">
        <f t="shared" si="154"/>
        <v>0</v>
      </c>
      <c r="X561" s="545">
        <f t="shared" si="158"/>
        <v>0</v>
      </c>
      <c r="Y561" s="546">
        <f t="shared" si="159"/>
        <v>0</v>
      </c>
      <c r="AA561" s="792"/>
      <c r="AB561" s="792"/>
      <c r="AC561" s="792"/>
      <c r="AD561" s="792"/>
      <c r="AE561" s="792"/>
      <c r="AF561" s="792"/>
    </row>
    <row r="562" spans="1:32" ht="14.25" customHeight="1" thickBot="1">
      <c r="A562" s="294"/>
      <c r="B562" s="172"/>
      <c r="C562" s="654"/>
      <c r="D562" s="655"/>
      <c r="E562" s="655"/>
      <c r="F562" s="655"/>
      <c r="G562" s="655"/>
      <c r="H562" s="655"/>
      <c r="I562" s="655"/>
      <c r="J562" s="655"/>
      <c r="K562" s="655"/>
      <c r="L562" s="655"/>
      <c r="M562" s="655"/>
      <c r="N562" s="656"/>
      <c r="O562" s="509">
        <f>SUM(O497:O561)</f>
        <v>265861.31130000012</v>
      </c>
      <c r="P562" s="509">
        <f>SUM(P496:P561)</f>
        <v>265861.31130000012</v>
      </c>
      <c r="Q562" s="290"/>
      <c r="R562" s="531"/>
      <c r="S562" s="527">
        <f>IF(ISBLANK(I562),0,#REF!+N562)</f>
        <v>0</v>
      </c>
      <c r="T562" s="528"/>
      <c r="U562" s="549">
        <f>IF(ISBLANK(I562),0,#REF!+O562)</f>
        <v>0</v>
      </c>
      <c r="V562" s="548"/>
      <c r="X562" s="292"/>
      <c r="Y562" s="291"/>
    </row>
    <row r="563" spans="1:32" ht="12.75" customHeight="1" thickBot="1">
      <c r="A563" s="35">
        <f>S567</f>
        <v>0.99970000000000003</v>
      </c>
      <c r="B563" s="7"/>
      <c r="C563" s="273"/>
      <c r="D563" s="274"/>
      <c r="E563" s="274"/>
      <c r="F563" s="275"/>
      <c r="G563" s="276" t="s">
        <v>55</v>
      </c>
      <c r="H563" s="277">
        <f>IF(ISBLANK(total),0,RESUMO!I37/total)</f>
        <v>8.2368632356261157E-2</v>
      </c>
      <c r="I563" s="278"/>
      <c r="J563" s="279" t="s">
        <v>56</v>
      </c>
      <c r="K563" s="280"/>
      <c r="L563" s="281">
        <f>IF(N563=0,0,N563/total)</f>
        <v>6.5583046510533663E-2</v>
      </c>
      <c r="M563" s="282" t="s">
        <v>57</v>
      </c>
      <c r="N563" s="283">
        <f>SUM(N13:N79)</f>
        <v>188529.03</v>
      </c>
      <c r="O563" s="284">
        <f>O79</f>
        <v>2874661.06</v>
      </c>
      <c r="P563" s="285">
        <f>P79</f>
        <v>2686132.03</v>
      </c>
      <c r="Q563" s="36"/>
      <c r="R563" s="286"/>
      <c r="S563" s="287"/>
      <c r="T563" s="288"/>
      <c r="U563" s="288"/>
      <c r="V563" s="547"/>
      <c r="Y563"/>
    </row>
    <row r="564" spans="1:32" ht="12.75" customHeight="1" thickTop="1">
      <c r="A564" s="6"/>
      <c r="B564" s="7"/>
      <c r="C564" s="821" t="s">
        <v>58</v>
      </c>
      <c r="D564" s="822"/>
      <c r="E564" s="841" t="s">
        <v>305</v>
      </c>
      <c r="F564" s="840"/>
      <c r="G564" s="823"/>
      <c r="H564" s="824"/>
      <c r="I564" s="824"/>
      <c r="J564" s="824"/>
      <c r="K564" s="825"/>
      <c r="L564" s="826"/>
      <c r="M564" s="38" t="s">
        <v>59</v>
      </c>
      <c r="N564" s="39"/>
      <c r="O564" s="625">
        <v>2874661.06</v>
      </c>
      <c r="P564" s="626"/>
      <c r="Q564" s="18"/>
      <c r="R564" s="40"/>
      <c r="S564" s="40"/>
      <c r="T564" s="41"/>
      <c r="U564"/>
      <c r="V564"/>
    </row>
    <row r="565" spans="1:32" ht="12.75" customHeight="1">
      <c r="A565" s="6"/>
      <c r="B565" s="7"/>
      <c r="C565" s="827"/>
      <c r="D565" s="828"/>
      <c r="E565" s="829"/>
      <c r="F565" s="829"/>
      <c r="G565" s="828"/>
      <c r="H565" s="828"/>
      <c r="I565" s="828"/>
      <c r="J565" s="829"/>
      <c r="K565" s="829"/>
      <c r="L565" s="830"/>
      <c r="M565" s="42" t="s">
        <v>60</v>
      </c>
      <c r="N565" s="43"/>
      <c r="O565" s="554">
        <f>RESUMO!M37</f>
        <v>188529.03</v>
      </c>
      <c r="P565" s="555"/>
      <c r="Q565" s="18"/>
      <c r="R565" s="44"/>
      <c r="S565" s="44"/>
      <c r="T565" s="45"/>
    </row>
    <row r="566" spans="1:32" ht="12.75" customHeight="1">
      <c r="A566" s="6"/>
      <c r="B566" s="7"/>
      <c r="C566" s="831"/>
      <c r="D566" s="832"/>
      <c r="E566" s="833"/>
      <c r="F566" s="833"/>
      <c r="G566" s="834"/>
      <c r="H566" s="833"/>
      <c r="I566" s="833"/>
      <c r="J566" s="833"/>
      <c r="K566" s="833"/>
      <c r="L566" s="835"/>
      <c r="M566" s="42" t="s">
        <v>61</v>
      </c>
      <c r="N566" s="46"/>
      <c r="O566" s="186">
        <f>RESUMO!O40</f>
        <v>0</v>
      </c>
      <c r="P566" s="167"/>
      <c r="Q566" s="18"/>
      <c r="R566" s="47" t="s">
        <v>62</v>
      </c>
      <c r="S566" s="48"/>
      <c r="T566" s="45"/>
    </row>
    <row r="567" spans="1:32" ht="12.75" customHeight="1" thickBot="1">
      <c r="A567" s="6"/>
      <c r="B567" s="7"/>
      <c r="C567" s="836"/>
      <c r="D567" s="837"/>
      <c r="E567" s="838"/>
      <c r="F567" s="838"/>
      <c r="G567" s="838"/>
      <c r="H567" s="838"/>
      <c r="I567" s="838"/>
      <c r="J567" s="838"/>
      <c r="K567" s="838"/>
      <c r="L567" s="839"/>
      <c r="M567" s="49" t="s">
        <v>63</v>
      </c>
      <c r="N567" s="50"/>
      <c r="O567" s="169">
        <f>O565-O566</f>
        <v>188529.03</v>
      </c>
      <c r="P567" s="168"/>
      <c r="Q567" s="18"/>
      <c r="R567" s="51" t="s">
        <v>64</v>
      </c>
      <c r="S567" s="52">
        <f>SUM(K13:K78)</f>
        <v>0.99970000000000003</v>
      </c>
      <c r="T567" s="262"/>
    </row>
    <row r="568" spans="1:32" ht="13.5" thickTop="1">
      <c r="A568" s="79"/>
      <c r="B568" s="76"/>
      <c r="C568" s="53" t="s">
        <v>65</v>
      </c>
      <c r="D568" s="54"/>
      <c r="E568" s="55"/>
      <c r="F568" s="55"/>
      <c r="G568" s="55"/>
      <c r="H568" s="55"/>
      <c r="I568" s="55"/>
      <c r="J568" s="55"/>
      <c r="K568" s="55"/>
      <c r="L568" s="56"/>
      <c r="M568" s="241"/>
      <c r="N568" s="56"/>
      <c r="O568" s="56"/>
      <c r="P568" s="57"/>
      <c r="Q568" s="58"/>
      <c r="R568" s="244"/>
      <c r="S568" s="245"/>
      <c r="T568" s="246"/>
      <c r="U568"/>
      <c r="V568"/>
      <c r="W568"/>
      <c r="X568"/>
      <c r="Y568"/>
    </row>
    <row r="569" spans="1:32" ht="63.75" customHeight="1">
      <c r="A569" s="79"/>
      <c r="B569" s="76"/>
      <c r="C569" s="242"/>
      <c r="D569" s="247"/>
      <c r="E569" s="248"/>
      <c r="F569" s="248"/>
      <c r="G569" s="37"/>
      <c r="H569" s="248"/>
      <c r="I569" s="248"/>
      <c r="J569" s="248"/>
      <c r="K569" s="248"/>
      <c r="L569" s="37"/>
      <c r="M569" s="39"/>
      <c r="N569" s="248"/>
      <c r="O569" s="248"/>
      <c r="P569" s="243"/>
      <c r="Q569" s="58"/>
      <c r="R569" s="249"/>
      <c r="S569" s="250"/>
      <c r="T569" s="246"/>
      <c r="U569"/>
      <c r="V569"/>
      <c r="W569"/>
      <c r="X569"/>
      <c r="Y569"/>
    </row>
    <row r="570" spans="1:32" ht="55.5" customHeight="1" thickBot="1">
      <c r="A570" s="251"/>
      <c r="B570" s="252"/>
      <c r="C570" s="261"/>
      <c r="D570" s="624" t="s">
        <v>255</v>
      </c>
      <c r="E570" s="624"/>
      <c r="F570" s="624"/>
      <c r="G570" s="253"/>
      <c r="H570" s="257" t="s">
        <v>168</v>
      </c>
      <c r="I570" s="258"/>
      <c r="J570" s="258"/>
      <c r="K570" s="259"/>
      <c r="L570" s="254"/>
      <c r="M570" s="624" t="s">
        <v>165</v>
      </c>
      <c r="N570" s="624"/>
      <c r="O570" s="624"/>
      <c r="P570" s="59"/>
      <c r="Q570" s="60"/>
      <c r="R570" s="61"/>
      <c r="S570" s="250"/>
      <c r="T570" s="255"/>
      <c r="U570"/>
      <c r="V570"/>
      <c r="W570"/>
      <c r="X570"/>
      <c r="Y570"/>
    </row>
    <row r="571" spans="1:32" ht="3" customHeight="1" thickBot="1">
      <c r="A571" s="7"/>
      <c r="B571" s="7"/>
      <c r="C571" s="63"/>
      <c r="D571" s="64"/>
      <c r="E571" s="64"/>
      <c r="F571" s="64"/>
      <c r="G571" s="64"/>
      <c r="H571" s="64"/>
      <c r="I571" s="64"/>
      <c r="J571" s="64"/>
      <c r="K571" s="64"/>
      <c r="L571" s="64"/>
      <c r="M571" s="64"/>
      <c r="N571" s="64"/>
      <c r="O571" s="65"/>
      <c r="P571" s="66"/>
      <c r="Q571" s="67"/>
      <c r="R571" s="68"/>
      <c r="S571" s="69"/>
      <c r="T571" s="62"/>
      <c r="U571"/>
      <c r="V571"/>
    </row>
    <row r="572" spans="1:32">
      <c r="P572" s="70"/>
      <c r="Q572" s="70"/>
      <c r="R572"/>
      <c r="U572"/>
      <c r="V572"/>
    </row>
    <row r="573" spans="1:32">
      <c r="U573"/>
      <c r="V573"/>
    </row>
    <row r="574" spans="1:32">
      <c r="J574" s="71"/>
      <c r="U574"/>
      <c r="V574"/>
    </row>
    <row r="575" spans="1:32">
      <c r="U575"/>
      <c r="V575"/>
    </row>
    <row r="576" spans="1:32">
      <c r="U576"/>
      <c r="V576"/>
    </row>
    <row r="577" spans="21:22">
      <c r="U577"/>
      <c r="V577"/>
    </row>
    <row r="578" spans="21:22">
      <c r="U578"/>
      <c r="V578"/>
    </row>
    <row r="579" spans="21:22">
      <c r="U579"/>
      <c r="V579"/>
    </row>
    <row r="580" spans="21:22">
      <c r="U580"/>
      <c r="V580"/>
    </row>
    <row r="581" spans="21:22">
      <c r="U581"/>
      <c r="V581"/>
    </row>
    <row r="582" spans="21:22">
      <c r="U582"/>
      <c r="V582"/>
    </row>
    <row r="583" spans="21:22">
      <c r="U583"/>
      <c r="V583"/>
    </row>
    <row r="584" spans="21:22">
      <c r="U584"/>
      <c r="V584"/>
    </row>
    <row r="585" spans="21:22">
      <c r="U585"/>
      <c r="V585"/>
    </row>
    <row r="586" spans="21:22">
      <c r="U586"/>
      <c r="V586"/>
    </row>
    <row r="587" spans="21:22">
      <c r="U587"/>
      <c r="V587"/>
    </row>
    <row r="588" spans="21:22">
      <c r="U588"/>
      <c r="V588"/>
    </row>
    <row r="589" spans="21:22">
      <c r="U589"/>
      <c r="V589"/>
    </row>
    <row r="590" spans="21:22">
      <c r="U590"/>
      <c r="V590"/>
    </row>
    <row r="591" spans="21:22">
      <c r="U591"/>
      <c r="V591"/>
    </row>
    <row r="592" spans="21:22">
      <c r="U592"/>
      <c r="V592"/>
    </row>
    <row r="593" spans="21:22">
      <c r="U593"/>
      <c r="V593"/>
    </row>
    <row r="594" spans="21:22">
      <c r="U594"/>
      <c r="V594"/>
    </row>
    <row r="595" spans="21:22">
      <c r="U595"/>
      <c r="V595"/>
    </row>
    <row r="596" spans="21:22">
      <c r="U596"/>
      <c r="V596"/>
    </row>
    <row r="597" spans="21:22">
      <c r="U597"/>
      <c r="V597"/>
    </row>
    <row r="598" spans="21:22">
      <c r="U598"/>
      <c r="V598"/>
    </row>
    <row r="599" spans="21:22">
      <c r="U599"/>
      <c r="V599"/>
    </row>
    <row r="600" spans="21:22">
      <c r="U600"/>
      <c r="V600"/>
    </row>
    <row r="601" spans="21:22">
      <c r="U601"/>
      <c r="V601"/>
    </row>
    <row r="602" spans="21:22">
      <c r="U602"/>
      <c r="V602"/>
    </row>
    <row r="603" spans="21:22">
      <c r="U603"/>
      <c r="V603"/>
    </row>
    <row r="604" spans="21:22">
      <c r="U604"/>
      <c r="V604"/>
    </row>
    <row r="605" spans="21:22">
      <c r="U605"/>
      <c r="V605"/>
    </row>
    <row r="606" spans="21:22">
      <c r="U606"/>
      <c r="V606"/>
    </row>
    <row r="607" spans="21:22">
      <c r="U607"/>
      <c r="V607"/>
    </row>
  </sheetData>
  <mergeCells count="44">
    <mergeCell ref="D288:Y288"/>
    <mergeCell ref="D357:Y357"/>
    <mergeCell ref="D426:Y426"/>
    <mergeCell ref="D495:Y495"/>
    <mergeCell ref="AA81:AF81"/>
    <mergeCell ref="AA150:AF150"/>
    <mergeCell ref="AA219:AF219"/>
    <mergeCell ref="AA288:AF288"/>
    <mergeCell ref="AA357:AF357"/>
    <mergeCell ref="AA426:AF426"/>
    <mergeCell ref="AA495:AF495"/>
    <mergeCell ref="C1:K3"/>
    <mergeCell ref="O3:P3"/>
    <mergeCell ref="L3:N3"/>
    <mergeCell ref="D81:Y81"/>
    <mergeCell ref="O5:P5"/>
    <mergeCell ref="O6:P6"/>
    <mergeCell ref="O7:P7"/>
    <mergeCell ref="O8:P8"/>
    <mergeCell ref="L1:P2"/>
    <mergeCell ref="M570:O570"/>
    <mergeCell ref="D570:F570"/>
    <mergeCell ref="O564:P564"/>
    <mergeCell ref="C355:N355"/>
    <mergeCell ref="C286:N286"/>
    <mergeCell ref="C424:N424"/>
    <mergeCell ref="C562:N562"/>
    <mergeCell ref="D150:Y150"/>
    <mergeCell ref="D219:Y219"/>
    <mergeCell ref="L9:M9"/>
    <mergeCell ref="L10:M10"/>
    <mergeCell ref="C11:G11"/>
    <mergeCell ref="H11:P11"/>
    <mergeCell ref="H4:K4"/>
    <mergeCell ref="H5:K6"/>
    <mergeCell ref="H7:K7"/>
    <mergeCell ref="H8:K8"/>
    <mergeCell ref="H9:K9"/>
    <mergeCell ref="H10:K10"/>
    <mergeCell ref="L4:M4"/>
    <mergeCell ref="L5:N5"/>
    <mergeCell ref="L6:N6"/>
    <mergeCell ref="L7:N7"/>
    <mergeCell ref="L8:N8"/>
  </mergeCells>
  <phoneticPr fontId="0" type="noConversion"/>
  <printOptions horizontalCentered="1" verticalCentered="1" gridLines="1" gridLinesSet="0"/>
  <pageMargins left="0.19685039370078741" right="0.19685039370078741" top="0.59055118110236227" bottom="0.19685039370078741" header="0.31496062992125984" footer="0.31496062992125984"/>
  <pageSetup scale="70" fitToHeight="0" orientation="landscape" horizontalDpi="4294967292" verticalDpi="300" r:id="rId1"/>
  <headerFooter alignWithMargins="0">
    <oddHeader>&amp;C&amp;"Arial,Negrito"&amp;14&amp;F</oddHeader>
    <oddFooter>&amp;C&amp;"Arial,Negrito"&amp;12Página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22"/>
  <sheetViews>
    <sheetView showGridLines="0" showZeros="0" topLeftCell="A10" zoomScale="92" zoomScaleNormal="92" workbookViewId="0">
      <selection activeCell="S40" sqref="S40"/>
    </sheetView>
  </sheetViews>
  <sheetFormatPr defaultColWidth="8.42578125" defaultRowHeight="12.75"/>
  <cols>
    <col min="1" max="1" width="6.42578125" style="10" customWidth="1"/>
    <col min="2" max="2" width="7.140625" style="10" customWidth="1"/>
    <col min="3" max="3" width="4" style="7" customWidth="1"/>
    <col min="4" max="4" width="17" style="7" customWidth="1"/>
    <col min="5" max="5" width="3.28515625" style="7" customWidth="1"/>
    <col min="6" max="6" width="15.5703125" style="10" customWidth="1"/>
    <col min="7" max="7" width="22" style="10" customWidth="1"/>
    <col min="8" max="8" width="11.28515625" style="10" customWidth="1"/>
    <col min="9" max="9" width="13.7109375" style="10" customWidth="1"/>
    <col min="10" max="10" width="11.28515625" style="10" customWidth="1"/>
    <col min="11" max="11" width="8.28515625" style="10" customWidth="1"/>
    <col min="12" max="12" width="9.5703125" style="10" customWidth="1"/>
    <col min="13" max="13" width="15.7109375" style="10" customWidth="1"/>
    <col min="14" max="14" width="1.140625" style="7" customWidth="1"/>
    <col min="15" max="15" width="14.42578125" style="10" customWidth="1"/>
    <col min="16" max="16" width="14.7109375" style="10" customWidth="1"/>
    <col min="17" max="17" width="12.140625" style="10" customWidth="1"/>
    <col min="18" max="18" width="13.42578125" style="10" customWidth="1"/>
    <col min="19" max="19" width="13.42578125" style="78" customWidth="1"/>
    <col min="20" max="20" width="13.42578125" style="10" customWidth="1"/>
    <col min="21" max="21" width="13.42578125" style="78" customWidth="1"/>
    <col min="22" max="16384" width="8.42578125" style="10"/>
  </cols>
  <sheetData>
    <row r="1" spans="1:21" ht="123.75" customHeight="1" thickBot="1">
      <c r="A1" s="669"/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1"/>
    </row>
    <row r="2" spans="1:21" ht="18">
      <c r="A2" s="72" t="s">
        <v>90</v>
      </c>
      <c r="B2" s="73"/>
      <c r="C2" s="73"/>
      <c r="D2" s="73"/>
      <c r="E2" s="73"/>
      <c r="F2" s="74"/>
      <c r="G2" s="74"/>
      <c r="H2" s="74"/>
      <c r="I2" s="74"/>
      <c r="J2" s="74"/>
      <c r="K2" s="74"/>
      <c r="L2" s="74"/>
      <c r="M2" s="75"/>
      <c r="N2" s="76"/>
      <c r="O2"/>
      <c r="P2"/>
      <c r="Q2"/>
      <c r="R2"/>
      <c r="S2" s="77"/>
      <c r="T2"/>
    </row>
    <row r="3" spans="1:21" ht="4.5" customHeight="1">
      <c r="A3" s="79"/>
      <c r="B3" s="76"/>
      <c r="C3" s="76"/>
      <c r="D3" s="76"/>
      <c r="E3" s="80"/>
      <c r="F3" s="76"/>
      <c r="G3" s="76"/>
      <c r="H3" s="76"/>
      <c r="I3" s="76"/>
      <c r="J3" s="76"/>
      <c r="K3" s="76"/>
      <c r="L3" s="76"/>
      <c r="M3" s="81"/>
      <c r="N3" s="76"/>
      <c r="O3"/>
      <c r="P3"/>
      <c r="Q3"/>
      <c r="R3"/>
      <c r="S3" s="77"/>
      <c r="T3"/>
    </row>
    <row r="4" spans="1:21" ht="12.75" customHeight="1">
      <c r="A4" s="82" t="s">
        <v>66</v>
      </c>
      <c r="B4" s="80"/>
      <c r="C4" s="83" t="s">
        <v>67</v>
      </c>
      <c r="D4" s="84" t="str">
        <f>MEDIÇÃO!G4</f>
        <v>MANDIRITUBA</v>
      </c>
      <c r="E4" s="80"/>
      <c r="F4" s="80"/>
      <c r="G4" s="80"/>
      <c r="H4" s="76"/>
      <c r="I4" s="76"/>
      <c r="J4" s="153" t="s">
        <v>28</v>
      </c>
      <c r="K4" s="690" t="str">
        <f>MEDIÇÃO!O3</f>
        <v>01</v>
      </c>
      <c r="L4" s="691"/>
      <c r="M4" s="81"/>
      <c r="N4" s="76"/>
      <c r="O4"/>
      <c r="P4"/>
      <c r="Q4"/>
      <c r="R4"/>
      <c r="S4" s="77"/>
      <c r="T4"/>
    </row>
    <row r="5" spans="1:21">
      <c r="A5" s="82" t="s">
        <v>95</v>
      </c>
      <c r="B5"/>
      <c r="C5" s="83"/>
      <c r="D5" s="84" t="str">
        <f>MEDIÇÃO!G5</f>
        <v xml:space="preserve">PAVIMENTAÇÃO DE VIAS URBANAS </v>
      </c>
      <c r="E5" s="80"/>
      <c r="F5" s="80"/>
      <c r="G5" s="80"/>
      <c r="H5" s="80"/>
      <c r="I5" s="76"/>
      <c r="J5" s="153" t="s">
        <v>94</v>
      </c>
      <c r="K5" s="692">
        <f>MEDIÇÃO!P4</f>
        <v>45126</v>
      </c>
      <c r="L5" s="692"/>
      <c r="M5" s="81"/>
      <c r="N5" s="76"/>
      <c r="O5"/>
      <c r="P5"/>
      <c r="Q5"/>
      <c r="R5"/>
      <c r="S5" s="77"/>
      <c r="T5"/>
    </row>
    <row r="6" spans="1:21">
      <c r="A6" s="82" t="s">
        <v>68</v>
      </c>
      <c r="B6" s="80"/>
      <c r="C6" s="80"/>
      <c r="D6" s="83"/>
      <c r="E6" s="83" t="s">
        <v>67</v>
      </c>
      <c r="F6" s="84" t="str">
        <f>MEDIÇÃO!G6</f>
        <v>PROGRESSO ENGENHARIA K M  LTDA</v>
      </c>
      <c r="G6" s="83"/>
      <c r="H6" s="76"/>
      <c r="I6" s="76"/>
      <c r="J6" s="76"/>
      <c r="K6" s="76"/>
      <c r="L6" s="76"/>
      <c r="M6" s="85"/>
      <c r="N6" s="87"/>
      <c r="O6"/>
      <c r="P6"/>
      <c r="Q6"/>
      <c r="R6"/>
      <c r="S6" s="77"/>
      <c r="T6"/>
    </row>
    <row r="7" spans="1:21">
      <c r="A7" s="82" t="s">
        <v>69</v>
      </c>
      <c r="B7" s="80"/>
      <c r="C7" s="80"/>
      <c r="D7" s="83"/>
      <c r="E7" s="83" t="s">
        <v>67</v>
      </c>
      <c r="F7" s="550" t="str">
        <f>MEDIÇÃO!G7</f>
        <v>083/2023</v>
      </c>
      <c r="G7" s="234" t="s">
        <v>8</v>
      </c>
      <c r="H7" s="820">
        <f>MEDIÇÃO!G8</f>
        <v>45082</v>
      </c>
      <c r="I7" s="16"/>
      <c r="J7" s="235" t="s">
        <v>7</v>
      </c>
      <c r="K7" s="691" t="str">
        <f>MEDIÇÃO!G9</f>
        <v>3685/2023</v>
      </c>
      <c r="L7" s="691"/>
      <c r="M7" s="85"/>
      <c r="N7" s="87"/>
      <c r="O7"/>
      <c r="P7"/>
      <c r="Q7"/>
      <c r="R7"/>
      <c r="S7" s="77"/>
      <c r="T7"/>
    </row>
    <row r="8" spans="1:21" ht="13.5" thickBot="1">
      <c r="A8" s="82" t="s">
        <v>27</v>
      </c>
      <c r="B8" s="80"/>
      <c r="C8" s="80"/>
      <c r="D8" s="83"/>
      <c r="E8" s="83" t="s">
        <v>67</v>
      </c>
      <c r="F8" s="236">
        <f>MEDIÇÃO!total</f>
        <v>2874661.06</v>
      </c>
      <c r="G8" s="212"/>
      <c r="H8" s="76"/>
      <c r="J8" s="153" t="s">
        <v>8</v>
      </c>
      <c r="K8" s="692">
        <f>MEDIÇÃO!G10</f>
        <v>45103</v>
      </c>
      <c r="L8" s="692"/>
      <c r="M8" s="85"/>
      <c r="N8" s="76"/>
      <c r="O8"/>
      <c r="P8"/>
      <c r="Q8"/>
      <c r="R8"/>
      <c r="S8" s="77"/>
      <c r="T8"/>
    </row>
    <row r="9" spans="1:21" ht="15" customHeight="1" thickTop="1" thickBot="1">
      <c r="A9" s="82"/>
      <c r="B9" s="80"/>
      <c r="C9" s="83"/>
      <c r="D9" s="237"/>
      <c r="E9" s="76"/>
      <c r="F9" s="76"/>
      <c r="G9" s="88"/>
      <c r="H9" s="88"/>
      <c r="I9" s="80"/>
      <c r="J9" s="76"/>
      <c r="K9" s="76"/>
      <c r="L9" s="76"/>
      <c r="M9" s="85"/>
      <c r="N9" s="76"/>
      <c r="O9" s="693" t="s">
        <v>2</v>
      </c>
      <c r="P9" s="684" t="s">
        <v>3</v>
      </c>
      <c r="Q9" s="685"/>
      <c r="R9" s="89" t="s">
        <v>36</v>
      </c>
      <c r="S9" s="89"/>
      <c r="T9" s="187"/>
      <c r="U9" s="188"/>
    </row>
    <row r="10" spans="1:21" ht="12.95" customHeight="1" thickTop="1">
      <c r="A10" s="92"/>
      <c r="B10" s="93"/>
      <c r="C10" s="189"/>
      <c r="D10" s="74"/>
      <c r="E10" s="74"/>
      <c r="F10" s="74"/>
      <c r="G10" s="94"/>
      <c r="H10" s="189"/>
      <c r="I10" s="94"/>
      <c r="J10" s="95"/>
      <c r="K10" s="96" t="s">
        <v>24</v>
      </c>
      <c r="L10" s="97"/>
      <c r="M10" s="98" t="s">
        <v>14</v>
      </c>
      <c r="N10" s="76"/>
      <c r="O10" s="694"/>
      <c r="P10" s="686"/>
      <c r="Q10" s="687"/>
      <c r="R10" s="213"/>
      <c r="S10" s="77"/>
      <c r="T10" s="90" t="s">
        <v>70</v>
      </c>
      <c r="U10" s="90" t="s">
        <v>71</v>
      </c>
    </row>
    <row r="11" spans="1:21" ht="15.75" customHeight="1">
      <c r="A11" s="199" t="s">
        <v>77</v>
      </c>
      <c r="B11" s="200" t="s">
        <v>25</v>
      </c>
      <c r="C11" s="198" t="s">
        <v>78</v>
      </c>
      <c r="D11" s="196"/>
      <c r="E11" s="196"/>
      <c r="F11" s="196"/>
      <c r="G11" s="197"/>
      <c r="H11" s="190" t="s">
        <v>72</v>
      </c>
      <c r="I11" s="191"/>
      <c r="J11" s="192" t="s">
        <v>73</v>
      </c>
      <c r="K11" s="193" t="s">
        <v>74</v>
      </c>
      <c r="L11" s="194"/>
      <c r="M11" s="173" t="s">
        <v>6</v>
      </c>
      <c r="N11" s="76"/>
      <c r="O11" s="694"/>
      <c r="P11" s="688"/>
      <c r="Q11" s="689"/>
      <c r="R11" s="77"/>
      <c r="S11" s="77"/>
      <c r="T11" s="91" t="s">
        <v>75</v>
      </c>
      <c r="U11" s="91" t="s">
        <v>76</v>
      </c>
    </row>
    <row r="12" spans="1:21" ht="27.75" customHeight="1" thickBot="1">
      <c r="A12" s="99"/>
      <c r="B12" s="100"/>
      <c r="C12" s="101"/>
      <c r="D12" s="102"/>
      <c r="E12" s="102"/>
      <c r="F12" s="103"/>
      <c r="G12" s="104"/>
      <c r="H12" s="195" t="s">
        <v>79</v>
      </c>
      <c r="I12" s="105" t="s">
        <v>80</v>
      </c>
      <c r="J12" s="106" t="s">
        <v>81</v>
      </c>
      <c r="K12" s="107" t="s">
        <v>82</v>
      </c>
      <c r="L12" s="108"/>
      <c r="M12" s="219" t="s">
        <v>83</v>
      </c>
      <c r="N12" s="109"/>
      <c r="O12" s="695"/>
      <c r="P12" s="217" t="s">
        <v>4</v>
      </c>
      <c r="Q12" s="214" t="s">
        <v>5</v>
      </c>
      <c r="R12" s="77"/>
      <c r="S12" s="218"/>
      <c r="T12" s="91" t="s">
        <v>84</v>
      </c>
      <c r="U12" s="110" t="s">
        <v>85</v>
      </c>
    </row>
    <row r="13" spans="1:21" ht="15" customHeight="1" thickTop="1">
      <c r="A13" s="111">
        <v>1</v>
      </c>
      <c r="B13" s="112" t="str">
        <f>IF(ISTEXT(VLOOKUP(A13,MEDIÇÃO!$C$13:$G$424,2,FALSE)),VLOOKUP(A13,MEDIÇÃO!$C$13:$G$424,2,FALSE),0)</f>
        <v>1</v>
      </c>
      <c r="C13" s="113" t="str">
        <f>IF(ISTEXT(VLOOKUP(A13,MEDIÇÃO!$C$13:$G$424,3,FALSE)),VLOOKUP(A13,MEDIÇÃO!$C$13:$G$424,3,FALSE),0)</f>
        <v>SERVIÇOS PRELIMINARES</v>
      </c>
      <c r="D13" s="114"/>
      <c r="E13" s="115"/>
      <c r="F13" s="115"/>
      <c r="G13" s="115"/>
      <c r="H13" s="116">
        <v>0.4</v>
      </c>
      <c r="I13" s="117">
        <f>ROUNDDOWN(H13*K13,2)</f>
        <v>2779.37</v>
      </c>
      <c r="J13" s="118">
        <f t="shared" ref="J13:J36" si="0">IF(K13=0,0,M13/K13)</f>
        <v>0</v>
      </c>
      <c r="K13" s="119">
        <f>IF(ISNUMBER(C13),0,VLOOKUP(A13,MEDIÇÃO!$C$13:$V$424,20,FALSE))</f>
        <v>6948.44</v>
      </c>
      <c r="L13" s="120"/>
      <c r="M13" s="121">
        <f>IF(ISNUMBER(C13),0,IF(T13="OK",VLOOKUP(A13,MEDIÇÃO!$C$13:$Y$79,18,FALSE),IF(R11="ATRASO",O13,VLOOKUP(A13,MEDIÇÃO!$C$13:$Y$79,18,FALSE))))</f>
        <v>0</v>
      </c>
      <c r="N13" s="122"/>
      <c r="O13" s="174"/>
      <c r="P13" s="203">
        <f>M13-O13</f>
        <v>0</v>
      </c>
      <c r="Q13" s="269">
        <f>IF(K13=0,0,ROUND(P13*100000/K13,4))</f>
        <v>0</v>
      </c>
      <c r="R13" s="216" t="str">
        <f t="shared" ref="R13:R36" si="1">IF(C13=0,0,IF(R11="ATRASO","ATRASO",IF(S13="X","ATRASO",IF(M13&lt;I13,"ATRASO","OK"))))</f>
        <v>ATRASO</v>
      </c>
      <c r="S13" s="216" t="str">
        <f t="shared" ref="S13:S36" si="2">IF(C13=0,0,IF(R12="ATRASO","X",""))</f>
        <v/>
      </c>
      <c r="T13" s="216" t="s">
        <v>91</v>
      </c>
      <c r="U13" s="220" t="str">
        <f t="shared" ref="U13:U36" si="3">IF(C13=0,0,IF(J13&gt;H13+20%,IF(J14&lt;H14,"adiantado","normal"),"normal"))</f>
        <v>normal</v>
      </c>
    </row>
    <row r="14" spans="1:21" ht="15" customHeight="1">
      <c r="A14" s="111">
        <v>2</v>
      </c>
      <c r="B14" s="112" t="str">
        <f>IF(ISTEXT(VLOOKUP(A14,MEDIÇÃO!$C$13:$G$424,2,FALSE)),VLOOKUP(A14,MEDIÇÃO!$C$13:$G$424,2,FALSE),0)</f>
        <v>2</v>
      </c>
      <c r="C14" s="113" t="str">
        <f>IF(ISTEXT(VLOOKUP(A14,MEDIÇÃO!$C$13:$G$424,3,FALSE)),VLOOKUP(A14,MEDIÇÃO!$C$13:$G$424,3,FALSE),0)</f>
        <v>TERRAPLENAGEM</v>
      </c>
      <c r="D14" s="114"/>
      <c r="E14" s="114"/>
      <c r="F14" s="114"/>
      <c r="G14" s="115"/>
      <c r="H14" s="116">
        <v>0.3</v>
      </c>
      <c r="I14" s="117">
        <f t="shared" ref="I14:I36" si="4">ROUNDDOWN(H14*K14,2)</f>
        <v>11174.96</v>
      </c>
      <c r="J14" s="118">
        <f t="shared" si="0"/>
        <v>0</v>
      </c>
      <c r="K14" s="119">
        <f>IF(ISNUMBER(C14),0,VLOOKUP(A14,MEDIÇÃO!$C$13:$V$424,20,FALSE))</f>
        <v>37249.880000000005</v>
      </c>
      <c r="L14" s="120"/>
      <c r="M14" s="121">
        <f>IF(ISNUMBER(C14),0,IF(T14="OK",VLOOKUP(A14,MEDIÇÃO!$C$13:$Y$79,18,FALSE),IF(R12="ATRASO",O14,VLOOKUP(A14,MEDIÇÃO!$C$13:$Y$79,18,FALSE))))</f>
        <v>0</v>
      </c>
      <c r="N14" s="122"/>
      <c r="O14" s="175"/>
      <c r="P14" s="201">
        <f>M14-O14</f>
        <v>0</v>
      </c>
      <c r="Q14" s="269">
        <f>IF(K14=0,0,ROUND(P14*100000/K14,4))</f>
        <v>0</v>
      </c>
      <c r="R14" s="216" t="str">
        <f t="shared" si="1"/>
        <v>ATRASO</v>
      </c>
      <c r="S14" s="216" t="str">
        <f t="shared" si="2"/>
        <v>X</v>
      </c>
      <c r="T14" s="216" t="s">
        <v>91</v>
      </c>
      <c r="U14" s="216" t="str">
        <f t="shared" si="3"/>
        <v>normal</v>
      </c>
    </row>
    <row r="15" spans="1:21" ht="15" customHeight="1">
      <c r="A15" s="111">
        <v>3</v>
      </c>
      <c r="B15" s="112" t="str">
        <f>IF(ISTEXT(VLOOKUP(A15,MEDIÇÃO!$C$13:$G$424,2,FALSE)),VLOOKUP(A15,MEDIÇÃO!$C$13:$G$424,2,FALSE),0)</f>
        <v>3</v>
      </c>
      <c r="C15" s="113" t="str">
        <f>IF(ISTEXT(VLOOKUP(A15,MEDIÇÃO!$C$13:$G$424,3,FALSE)),VLOOKUP(A15,MEDIÇÃO!$C$13:$G$424,3,FALSE),0)</f>
        <v>BASE / SUB-BASE</v>
      </c>
      <c r="D15" s="115"/>
      <c r="E15" s="115"/>
      <c r="F15" s="115"/>
      <c r="G15" s="115"/>
      <c r="H15" s="116">
        <v>0.1</v>
      </c>
      <c r="I15" s="117">
        <f t="shared" si="4"/>
        <v>65009.85</v>
      </c>
      <c r="J15" s="118">
        <f t="shared" si="0"/>
        <v>0</v>
      </c>
      <c r="K15" s="119">
        <f>IF(ISNUMBER(C15),0,VLOOKUP(A15,MEDIÇÃO!$C$13:$V$424,20,FALSE))</f>
        <v>650098.56000000006</v>
      </c>
      <c r="L15" s="120"/>
      <c r="M15" s="121">
        <f>IF(ISNUMBER(C15),0,IF(T15="OK",VLOOKUP(A15,MEDIÇÃO!$C$13:$Y$79,18,FALSE),IF(R13="ATRASO",O15,VLOOKUP(A15,MEDIÇÃO!$C$13:$Y$79,18,FALSE))))</f>
        <v>0</v>
      </c>
      <c r="N15" s="122"/>
      <c r="O15" s="175"/>
      <c r="P15" s="201">
        <f t="shared" ref="P15:P36" si="5">M15-O15</f>
        <v>0</v>
      </c>
      <c r="Q15" s="269">
        <f t="shared" ref="Q15:Q18" si="6">IF(K15=0,0,ROUND(P15*100000/K15,4))</f>
        <v>0</v>
      </c>
      <c r="R15" s="216" t="str">
        <f t="shared" si="1"/>
        <v>ATRASO</v>
      </c>
      <c r="S15" s="216" t="str">
        <f t="shared" si="2"/>
        <v>X</v>
      </c>
      <c r="T15" s="216" t="s">
        <v>91</v>
      </c>
      <c r="U15" s="216" t="str">
        <f t="shared" si="3"/>
        <v>normal</v>
      </c>
    </row>
    <row r="16" spans="1:21" ht="15" customHeight="1">
      <c r="A16" s="111">
        <v>4</v>
      </c>
      <c r="B16" s="112" t="str">
        <f>IF(ISTEXT(VLOOKUP(A16,MEDIÇÃO!$C$13:$G$424,2,FALSE)),VLOOKUP(A16,MEDIÇÃO!$C$13:$G$424,2,FALSE),0)</f>
        <v>4</v>
      </c>
      <c r="C16" s="113" t="str">
        <f>IF(ISTEXT(VLOOKUP(A16,MEDIÇÃO!$C$13:$G$424,3,FALSE)),VLOOKUP(A16,MEDIÇÃO!$C$13:$G$424,3,FALSE),0)</f>
        <v>REVESTIMENTO</v>
      </c>
      <c r="D16" s="115"/>
      <c r="E16" s="115"/>
      <c r="F16" s="115"/>
      <c r="G16" s="115"/>
      <c r="H16" s="116"/>
      <c r="I16" s="117">
        <f t="shared" si="4"/>
        <v>0</v>
      </c>
      <c r="J16" s="118">
        <f t="shared" si="0"/>
        <v>0</v>
      </c>
      <c r="K16" s="119">
        <f>IF(ISNUMBER(C16),0,VLOOKUP(A16,MEDIÇÃO!$C$13:$V$424,20,FALSE))</f>
        <v>804245.70999999985</v>
      </c>
      <c r="L16" s="120"/>
      <c r="M16" s="121">
        <f>IF(ISNUMBER(C16),0,IF(T16="OK",VLOOKUP(A16,MEDIÇÃO!$C$13:$Y$79,18,FALSE),IF(R14="ATRASO",O16,VLOOKUP(A16,MEDIÇÃO!$C$13:$Y$79,18,FALSE))))</f>
        <v>0</v>
      </c>
      <c r="N16" s="122"/>
      <c r="O16" s="175"/>
      <c r="P16" s="201">
        <f t="shared" si="5"/>
        <v>0</v>
      </c>
      <c r="Q16" s="269">
        <f t="shared" si="6"/>
        <v>0</v>
      </c>
      <c r="R16" s="216" t="str">
        <f t="shared" si="1"/>
        <v>ATRASO</v>
      </c>
      <c r="S16" s="216" t="str">
        <f t="shared" si="2"/>
        <v>X</v>
      </c>
      <c r="T16" s="216" t="s">
        <v>91</v>
      </c>
      <c r="U16" s="216" t="str">
        <f t="shared" si="3"/>
        <v>normal</v>
      </c>
    </row>
    <row r="17" spans="1:21" ht="15" customHeight="1">
      <c r="A17" s="111">
        <v>5</v>
      </c>
      <c r="B17" s="112" t="str">
        <f>IF(ISTEXT(VLOOKUP(A17,MEDIÇÃO!$C$13:$G$424,2,FALSE)),VLOOKUP(A17,MEDIÇÃO!$C$13:$G$424,2,FALSE),0)</f>
        <v>5</v>
      </c>
      <c r="C17" s="113" t="str">
        <f>IF(ISTEXT(VLOOKUP(A17,MEDIÇÃO!$C$13:$G$424,3,FALSE)),VLOOKUP(A17,MEDIÇÃO!$C$13:$G$424,3,FALSE),0)</f>
        <v>MEIO-FIO E SARJETA</v>
      </c>
      <c r="D17" s="115"/>
      <c r="E17" s="115"/>
      <c r="F17" s="115"/>
      <c r="G17" s="115"/>
      <c r="H17" s="116"/>
      <c r="I17" s="117">
        <f t="shared" si="4"/>
        <v>0</v>
      </c>
      <c r="J17" s="118">
        <f t="shared" si="0"/>
        <v>0</v>
      </c>
      <c r="K17" s="119">
        <f>IF(ISNUMBER(C17),0,VLOOKUP(A17,MEDIÇÃO!$C$13:$V$424,20,FALSE))</f>
        <v>154266.35999999999</v>
      </c>
      <c r="L17" s="120"/>
      <c r="M17" s="121">
        <f>IF(ISNUMBER(C17),0,IF(T17="OK",VLOOKUP(A17,MEDIÇÃO!$C$13:$Y$79,18,FALSE),IF(R15="ATRASO",O17,VLOOKUP(A17,MEDIÇÃO!$C$13:$Y$79,18,FALSE))))</f>
        <v>0</v>
      </c>
      <c r="N17" s="122"/>
      <c r="O17" s="175"/>
      <c r="P17" s="201">
        <f t="shared" si="5"/>
        <v>0</v>
      </c>
      <c r="Q17" s="269">
        <f t="shared" si="6"/>
        <v>0</v>
      </c>
      <c r="R17" s="216" t="str">
        <f t="shared" si="1"/>
        <v>ATRASO</v>
      </c>
      <c r="S17" s="216" t="str">
        <f t="shared" si="2"/>
        <v>X</v>
      </c>
      <c r="T17" s="216" t="s">
        <v>91</v>
      </c>
      <c r="U17" s="216" t="str">
        <f t="shared" si="3"/>
        <v>normal</v>
      </c>
    </row>
    <row r="18" spans="1:21" ht="15" customHeight="1">
      <c r="A18" s="111">
        <v>6</v>
      </c>
      <c r="B18" s="112" t="str">
        <f>IF(ISTEXT(VLOOKUP(A18,MEDIÇÃO!$C$13:$G$424,2,FALSE)),VLOOKUP(A18,MEDIÇÃO!$C$13:$G$424,2,FALSE),0)</f>
        <v>6</v>
      </c>
      <c r="C18" s="113" t="str">
        <f>IF(ISTEXT(VLOOKUP(A18,MEDIÇÃO!$C$13:$G$424,3,FALSE)),VLOOKUP(A18,MEDIÇÃO!$C$13:$G$424,3,FALSE),0)</f>
        <v>SERVIÇOS DE URBANIZAÇÃO</v>
      </c>
      <c r="D18" s="115"/>
      <c r="E18" s="115"/>
      <c r="F18" s="115"/>
      <c r="G18" s="115"/>
      <c r="H18" s="116"/>
      <c r="I18" s="117">
        <f t="shared" si="4"/>
        <v>0</v>
      </c>
      <c r="J18" s="118">
        <f t="shared" si="0"/>
        <v>0</v>
      </c>
      <c r="K18" s="119">
        <f>IF(ISNUMBER(C18),0,VLOOKUP(A18,MEDIÇÃO!$C$13:$V$424,20,FALSE))</f>
        <v>519235.50999999995</v>
      </c>
      <c r="L18" s="120"/>
      <c r="M18" s="121">
        <f>IF(ISNUMBER(C18),0,IF(T18="OK",VLOOKUP(A18,MEDIÇÃO!$C$13:$Y$79,18,FALSE),IF(R16="ATRASO",O18,VLOOKUP(A18,MEDIÇÃO!$C$13:$Y$79,18,FALSE))))</f>
        <v>0</v>
      </c>
      <c r="N18" s="122"/>
      <c r="O18" s="175"/>
      <c r="P18" s="201">
        <f t="shared" si="5"/>
        <v>0</v>
      </c>
      <c r="Q18" s="269">
        <f t="shared" si="6"/>
        <v>0</v>
      </c>
      <c r="R18" s="216" t="str">
        <f t="shared" si="1"/>
        <v>ATRASO</v>
      </c>
      <c r="S18" s="216" t="str">
        <f t="shared" si="2"/>
        <v>X</v>
      </c>
      <c r="T18" s="216" t="s">
        <v>91</v>
      </c>
      <c r="U18" s="216" t="str">
        <f t="shared" si="3"/>
        <v>normal</v>
      </c>
    </row>
    <row r="19" spans="1:21" ht="15" customHeight="1">
      <c r="A19" s="111">
        <v>7</v>
      </c>
      <c r="B19" s="112" t="str">
        <f>IF(ISTEXT(VLOOKUP(A19,MEDIÇÃO!$C$13:$G$424,2,FALSE)),VLOOKUP(A19,MEDIÇÃO!$C$13:$G$424,2,FALSE),0)</f>
        <v>7</v>
      </c>
      <c r="C19" s="113" t="str">
        <f>IF(ISTEXT(VLOOKUP(A19,MEDIÇÃO!$C$13:$G$424,3,FALSE)),VLOOKUP(A19,MEDIÇÃO!$C$13:$G$424,3,FALSE),0)</f>
        <v>SINALIZAÇÃO DE TRÂNSITO</v>
      </c>
      <c r="D19" s="115"/>
      <c r="E19" s="115"/>
      <c r="F19" s="115"/>
      <c r="G19" s="115"/>
      <c r="H19" s="116"/>
      <c r="I19" s="117">
        <f t="shared" si="4"/>
        <v>0</v>
      </c>
      <c r="J19" s="118">
        <f t="shared" si="0"/>
        <v>0</v>
      </c>
      <c r="K19" s="119">
        <f>IF(ISNUMBER(C19),0,VLOOKUP(A19,MEDIÇÃO!$C$13:$V$424,20,FALSE))</f>
        <v>37860.699999999997</v>
      </c>
      <c r="L19" s="120"/>
      <c r="M19" s="121">
        <f>IF(ISNUMBER(C19),0,IF(T19="OK",VLOOKUP(A19,MEDIÇÃO!$C$13:$Y$79,18,FALSE),IF(R17="ATRASO",O19,VLOOKUP(A19,MEDIÇÃO!$C$13:$Y$79,18,FALSE))))</f>
        <v>0</v>
      </c>
      <c r="N19" s="122"/>
      <c r="O19" s="175"/>
      <c r="P19" s="201">
        <f t="shared" si="5"/>
        <v>0</v>
      </c>
      <c r="Q19" s="269">
        <f>IF(K19=0,0,ROUND(P19*100000/K19,4))</f>
        <v>0</v>
      </c>
      <c r="R19" s="216" t="str">
        <f t="shared" si="1"/>
        <v>ATRASO</v>
      </c>
      <c r="S19" s="216" t="str">
        <f t="shared" si="2"/>
        <v>X</v>
      </c>
      <c r="T19" s="216" t="s">
        <v>91</v>
      </c>
      <c r="U19" s="216" t="str">
        <f t="shared" si="3"/>
        <v>normal</v>
      </c>
    </row>
    <row r="20" spans="1:21" ht="15" customHeight="1">
      <c r="A20" s="111">
        <v>8</v>
      </c>
      <c r="B20" s="112">
        <f>IF(ISTEXT(VLOOKUP(A20,MEDIÇÃO!$C$13:$G$424,2,FALSE)),VLOOKUP(A20,MEDIÇÃO!$C$13:$G$424,2,FALSE),0)</f>
        <v>0</v>
      </c>
      <c r="C20" s="113" t="str">
        <f>IF(ISTEXT(VLOOKUP(A20,MEDIÇÃO!$C$13:$G$424,3,FALSE)),VLOOKUP(A20,MEDIÇÃO!$C$13:$G$424,3,FALSE),0)</f>
        <v>DRENAGEM</v>
      </c>
      <c r="D20" s="115"/>
      <c r="E20" s="115"/>
      <c r="F20" s="115"/>
      <c r="G20" s="115"/>
      <c r="H20" s="116">
        <v>0.25</v>
      </c>
      <c r="I20" s="117">
        <f t="shared" si="4"/>
        <v>154562.23999999999</v>
      </c>
      <c r="J20" s="118">
        <f t="shared" si="0"/>
        <v>0.30494030584474724</v>
      </c>
      <c r="K20" s="119">
        <f>IF(ISNUMBER(C20),0,VLOOKUP(A20,MEDIÇÃO!$C$13:$V$424,20,FALSE))</f>
        <v>618248.97000000009</v>
      </c>
      <c r="L20" s="120"/>
      <c r="M20" s="121">
        <f>IF(ISNUMBER(C20),0,IF(T20="OK",VLOOKUP(A20,MEDIÇÃO!$C$13:$Y$79,18,FALSE),IF(R18="ATRASO",O20,VLOOKUP(A20,MEDIÇÃO!$C$13:$Y$79,18,FALSE))))</f>
        <v>188529.03</v>
      </c>
      <c r="N20" s="122"/>
      <c r="O20" s="176">
        <v>0</v>
      </c>
      <c r="P20" s="201">
        <f t="shared" si="5"/>
        <v>188529.03</v>
      </c>
      <c r="Q20" s="269">
        <f>IF(K20=0,0,ROUND(P20*100000/K20,4))</f>
        <v>30494.030599999998</v>
      </c>
      <c r="R20" s="216" t="str">
        <f t="shared" si="1"/>
        <v>ATRASO</v>
      </c>
      <c r="S20" s="216" t="str">
        <f t="shared" si="2"/>
        <v>X</v>
      </c>
      <c r="T20" s="216" t="s">
        <v>91</v>
      </c>
      <c r="U20" s="216" t="str">
        <f t="shared" si="3"/>
        <v>normal</v>
      </c>
    </row>
    <row r="21" spans="1:21" ht="15" customHeight="1" thickBot="1">
      <c r="A21" s="111">
        <v>9</v>
      </c>
      <c r="B21" s="112">
        <f>IF(ISTEXT(VLOOKUP(A21,MEDIÇÃO!$C$13:$G$424,2,FALSE)),VLOOKUP(A21,MEDIÇÃO!$C$13:$G$424,2,FALSE),0)</f>
        <v>0</v>
      </c>
      <c r="C21" s="113" t="str">
        <f>IF(ISTEXT(VLOOKUP(A21,MEDIÇÃO!$C$13:$G$424,3,FALSE)),VLOOKUP(A21,MEDIÇÃO!$C$13:$G$424,3,FALSE),0)</f>
        <v>ENSAIOS TECNOLÓGICOS
(Os custos com mobilização e desmobilização de equipe e equipamentos para a extração de amostras para os ensaios tecnológicos, exceto da capa asfáltica, serão de responsabilidade da empresa executora da obra)</v>
      </c>
      <c r="D21" s="115"/>
      <c r="E21" s="115"/>
      <c r="F21" s="115"/>
      <c r="G21" s="115"/>
      <c r="H21" s="116">
        <v>7.0000000000000007E-2</v>
      </c>
      <c r="I21" s="117">
        <f t="shared" si="4"/>
        <v>3255.48</v>
      </c>
      <c r="J21" s="118">
        <f t="shared" si="0"/>
        <v>0</v>
      </c>
      <c r="K21" s="119">
        <f>IF(ISNUMBER(C21),0,VLOOKUP(A21,MEDIÇÃO!$C$13:$V$424,20,FALSE))</f>
        <v>46506.929999999993</v>
      </c>
      <c r="L21" s="120"/>
      <c r="M21" s="121">
        <f>IF(ISNUMBER(C21),0,IF(T21="OK",VLOOKUP(A21,MEDIÇÃO!$C$13:$Y$79,18,FALSE),IF(R19="ATRASO",O21,VLOOKUP(A21,MEDIÇÃO!$C$13:$Y$79,18,FALSE))))</f>
        <v>0</v>
      </c>
      <c r="N21" s="122"/>
      <c r="O21" s="176">
        <v>0</v>
      </c>
      <c r="P21" s="201">
        <f t="shared" si="5"/>
        <v>0</v>
      </c>
      <c r="Q21" s="204">
        <f t="shared" ref="Q21:Q36" si="7">IF(K21=0,0,ROUND(P21/K21,4))</f>
        <v>0</v>
      </c>
      <c r="R21" s="216" t="str">
        <f t="shared" si="1"/>
        <v>ATRASO</v>
      </c>
      <c r="S21" s="216" t="str">
        <f t="shared" si="2"/>
        <v>X</v>
      </c>
      <c r="T21" s="216" t="s">
        <v>91</v>
      </c>
      <c r="U21" s="216" t="str">
        <f>IF(C21=0,0,IF(J21&gt;H21+20%,IF(#REF!&lt;#REF!,"adiantado","normal"),"normal"))</f>
        <v>normal</v>
      </c>
    </row>
    <row r="22" spans="1:21" ht="15" hidden="1" customHeight="1">
      <c r="A22" s="111">
        <v>12</v>
      </c>
      <c r="B22" s="112">
        <f>IF(ISTEXT(VLOOKUP(A22,MEDIÇÃO!$C$13:$G$424,2,FALSE)),VLOOKUP(A22,MEDIÇÃO!$C$13:$G$424,2,FALSE),0)</f>
        <v>0</v>
      </c>
      <c r="C22" s="113">
        <f>IF(ISTEXT(VLOOKUP(A22,MEDIÇÃO!$C$13:$G$424,3,FALSE)),VLOOKUP(A22,MEDIÇÃO!$C$13:$G$424,3,FALSE),0)</f>
        <v>0</v>
      </c>
      <c r="D22" s="115"/>
      <c r="E22" s="115"/>
      <c r="F22" s="115"/>
      <c r="G22" s="115"/>
      <c r="H22" s="116">
        <v>1</v>
      </c>
      <c r="I22" s="117">
        <f t="shared" si="4"/>
        <v>0</v>
      </c>
      <c r="J22" s="118">
        <f t="shared" si="0"/>
        <v>0</v>
      </c>
      <c r="K22" s="119">
        <f>IF(ISNUMBER(C22),0,VLOOKUP(A22,MEDIÇÃO!$C$13:$V$424,20,FALSE))</f>
        <v>0</v>
      </c>
      <c r="L22" s="120"/>
      <c r="M22" s="121">
        <f>IF(ISNUMBER(C22),0,IF(T22="OK",VLOOKUP(A22,MEDIÇÃO!$C$13:$Y$424,18,FALSE),IF(#REF!="ATRASO",O22,VLOOKUP(A22,MEDIÇÃO!$C$13:$Y$424,18,FALSE))))</f>
        <v>0</v>
      </c>
      <c r="N22" s="122"/>
      <c r="O22" s="176">
        <v>0</v>
      </c>
      <c r="P22" s="201">
        <f t="shared" si="5"/>
        <v>0</v>
      </c>
      <c r="Q22" s="204">
        <f t="shared" si="7"/>
        <v>0</v>
      </c>
      <c r="R22" s="216">
        <f>IF(C22=0,0,IF(#REF!="ATRASO","ATRASO",IF(S22="X","ATRASO",IF(M22&lt;I22,"ATRASO","OK"))))</f>
        <v>0</v>
      </c>
      <c r="S22" s="216">
        <f>IF(C22=0,0,IF(#REF!="ATRASO","X",""))</f>
        <v>0</v>
      </c>
      <c r="T22" s="216" t="s">
        <v>91</v>
      </c>
      <c r="U22" s="216">
        <f t="shared" si="3"/>
        <v>0</v>
      </c>
    </row>
    <row r="23" spans="1:21" ht="15" hidden="1" customHeight="1">
      <c r="A23" s="111">
        <v>13</v>
      </c>
      <c r="B23" s="112">
        <f>IF(ISTEXT(VLOOKUP(A23,MEDIÇÃO!$C$13:$G$424,2,FALSE)),VLOOKUP(A23,MEDIÇÃO!$C$13:$G$424,2,FALSE),0)</f>
        <v>0</v>
      </c>
      <c r="C23" s="113">
        <f>IF(ISTEXT(VLOOKUP(A23,MEDIÇÃO!$C$13:$G$424,3,FALSE)),VLOOKUP(A23,MEDIÇÃO!$C$13:$G$424,3,FALSE),0)</f>
        <v>0</v>
      </c>
      <c r="D23" s="115"/>
      <c r="E23" s="115"/>
      <c r="F23" s="115"/>
      <c r="G23" s="115"/>
      <c r="H23" s="116">
        <v>1</v>
      </c>
      <c r="I23" s="117">
        <f t="shared" si="4"/>
        <v>0</v>
      </c>
      <c r="J23" s="118">
        <f t="shared" si="0"/>
        <v>0</v>
      </c>
      <c r="K23" s="119">
        <f>IF(ISNUMBER(C23),0,VLOOKUP(A23,MEDIÇÃO!$C$13:$V$424,20,FALSE))</f>
        <v>0</v>
      </c>
      <c r="L23" s="120"/>
      <c r="M23" s="121">
        <f>IF(ISNUMBER(C23),0,IF(T23="OK",VLOOKUP(A23,MEDIÇÃO!$C$13:$Y$424,18,FALSE),IF(#REF!="ATRASO",O23,VLOOKUP(A23,MEDIÇÃO!$C$13:$Y$424,18,FALSE))))</f>
        <v>0</v>
      </c>
      <c r="N23" s="122"/>
      <c r="O23" s="176">
        <v>0</v>
      </c>
      <c r="P23" s="201">
        <f t="shared" si="5"/>
        <v>0</v>
      </c>
      <c r="Q23" s="204">
        <f t="shared" si="7"/>
        <v>0</v>
      </c>
      <c r="R23" s="216">
        <f>IF(C23=0,0,IF(#REF!="ATRASO","ATRASO",IF(S23="X","ATRASO",IF(M23&lt;I23,"ATRASO","OK"))))</f>
        <v>0</v>
      </c>
      <c r="S23" s="216">
        <f t="shared" si="2"/>
        <v>0</v>
      </c>
      <c r="T23" s="216" t="s">
        <v>91</v>
      </c>
      <c r="U23" s="216">
        <f t="shared" si="3"/>
        <v>0</v>
      </c>
    </row>
    <row r="24" spans="1:21" ht="15" hidden="1" customHeight="1">
      <c r="A24" s="111">
        <v>14</v>
      </c>
      <c r="B24" s="112">
        <f>IF(ISTEXT(VLOOKUP(A24,MEDIÇÃO!$C$13:$G$424,2,FALSE)),VLOOKUP(A24,MEDIÇÃO!$C$13:$G$424,2,FALSE),0)</f>
        <v>0</v>
      </c>
      <c r="C24" s="113">
        <f>IF(ISTEXT(VLOOKUP(A24,MEDIÇÃO!$C$13:$G$424,3,FALSE)),VLOOKUP(A24,MEDIÇÃO!$C$13:$G$424,3,FALSE),0)</f>
        <v>0</v>
      </c>
      <c r="D24" s="115"/>
      <c r="E24" s="115"/>
      <c r="F24" s="115"/>
      <c r="G24" s="115"/>
      <c r="H24" s="116">
        <v>1</v>
      </c>
      <c r="I24" s="117">
        <f t="shared" si="4"/>
        <v>0</v>
      </c>
      <c r="J24" s="118">
        <f t="shared" si="0"/>
        <v>0</v>
      </c>
      <c r="K24" s="119">
        <f>IF(ISNUMBER(C24),0,VLOOKUP(A24,MEDIÇÃO!$C$13:$V$424,20,FALSE))</f>
        <v>0</v>
      </c>
      <c r="L24" s="120"/>
      <c r="M24" s="121">
        <f>IF(ISNUMBER(C24),0,IF(T24="OK",VLOOKUP(A24,MEDIÇÃO!$C$13:$Y$424,18,FALSE),IF(R22="ATRASO",O24,VLOOKUP(A24,MEDIÇÃO!$C$13:$Y$424,18,FALSE))))</f>
        <v>0</v>
      </c>
      <c r="N24" s="122"/>
      <c r="O24" s="176">
        <v>0</v>
      </c>
      <c r="P24" s="201">
        <f t="shared" si="5"/>
        <v>0</v>
      </c>
      <c r="Q24" s="204">
        <f t="shared" si="7"/>
        <v>0</v>
      </c>
      <c r="R24" s="216">
        <f t="shared" si="1"/>
        <v>0</v>
      </c>
      <c r="S24" s="216">
        <f t="shared" si="2"/>
        <v>0</v>
      </c>
      <c r="T24" s="216" t="s">
        <v>91</v>
      </c>
      <c r="U24" s="216">
        <f t="shared" si="3"/>
        <v>0</v>
      </c>
    </row>
    <row r="25" spans="1:21" ht="15" hidden="1" customHeight="1">
      <c r="A25" s="111">
        <v>15</v>
      </c>
      <c r="B25" s="112">
        <f>IF(ISTEXT(VLOOKUP(A25,MEDIÇÃO!$C$13:$G$424,2,FALSE)),VLOOKUP(A25,MEDIÇÃO!$C$13:$G$424,2,FALSE),0)</f>
        <v>0</v>
      </c>
      <c r="C25" s="113">
        <f>IF(ISTEXT(VLOOKUP(A25,MEDIÇÃO!$C$13:$G$424,3,FALSE)),VLOOKUP(A25,MEDIÇÃO!$C$13:$G$424,3,FALSE),0)</f>
        <v>0</v>
      </c>
      <c r="D25" s="115"/>
      <c r="E25" s="115"/>
      <c r="F25" s="115"/>
      <c r="G25" s="115"/>
      <c r="H25" s="116">
        <v>1</v>
      </c>
      <c r="I25" s="117">
        <f t="shared" si="4"/>
        <v>0</v>
      </c>
      <c r="J25" s="118">
        <f t="shared" si="0"/>
        <v>0</v>
      </c>
      <c r="K25" s="119">
        <f>IF(ISNUMBER(C25),0,VLOOKUP(A25,MEDIÇÃO!$C$13:$V$424,20,FALSE))</f>
        <v>0</v>
      </c>
      <c r="L25" s="120"/>
      <c r="M25" s="121">
        <f>IF(ISNUMBER(C25),0,IF(T25="OK",VLOOKUP(A25,MEDIÇÃO!$C$13:$Y$424,18,FALSE),IF(R23="ATRASO",O25,VLOOKUP(A25,MEDIÇÃO!$C$13:$Y$424,18,FALSE))))</f>
        <v>0</v>
      </c>
      <c r="N25" s="122"/>
      <c r="O25" s="176">
        <v>0</v>
      </c>
      <c r="P25" s="201">
        <f t="shared" si="5"/>
        <v>0</v>
      </c>
      <c r="Q25" s="204">
        <f t="shared" si="7"/>
        <v>0</v>
      </c>
      <c r="R25" s="216">
        <f t="shared" si="1"/>
        <v>0</v>
      </c>
      <c r="S25" s="216">
        <f t="shared" si="2"/>
        <v>0</v>
      </c>
      <c r="T25" s="216" t="s">
        <v>91</v>
      </c>
      <c r="U25" s="216">
        <f t="shared" si="3"/>
        <v>0</v>
      </c>
    </row>
    <row r="26" spans="1:21" ht="15" hidden="1" customHeight="1">
      <c r="A26" s="111">
        <v>16</v>
      </c>
      <c r="B26" s="112">
        <f>IF(ISTEXT(VLOOKUP(A26,MEDIÇÃO!$C$13:$G$424,2,FALSE)),VLOOKUP(A26,MEDIÇÃO!$C$13:$G$424,2,FALSE),0)</f>
        <v>0</v>
      </c>
      <c r="C26" s="113">
        <f>IF(ISTEXT(VLOOKUP(A26,MEDIÇÃO!$C$13:$G$424,3,FALSE)),VLOOKUP(A26,MEDIÇÃO!$C$13:$G$424,3,FALSE),0)</f>
        <v>0</v>
      </c>
      <c r="D26" s="115"/>
      <c r="E26" s="115"/>
      <c r="F26" s="115"/>
      <c r="G26" s="115"/>
      <c r="H26" s="116">
        <v>1</v>
      </c>
      <c r="I26" s="117">
        <f t="shared" si="4"/>
        <v>0</v>
      </c>
      <c r="J26" s="118">
        <f t="shared" si="0"/>
        <v>0</v>
      </c>
      <c r="K26" s="119">
        <f>IF(ISNUMBER(C26),0,VLOOKUP(A26,MEDIÇÃO!$C$13:$V$424,20,FALSE))</f>
        <v>0</v>
      </c>
      <c r="L26" s="120"/>
      <c r="M26" s="121">
        <f>IF(ISNUMBER(C26),0,IF(T26="OK",VLOOKUP(A26,MEDIÇÃO!$C$13:$Y$424,18,FALSE),IF(R24="ATRASO",O26,VLOOKUP(A26,MEDIÇÃO!$C$13:$Y$424,18,FALSE))))</f>
        <v>0</v>
      </c>
      <c r="N26" s="122"/>
      <c r="O26" s="176">
        <v>0</v>
      </c>
      <c r="P26" s="201">
        <f t="shared" si="5"/>
        <v>0</v>
      </c>
      <c r="Q26" s="204">
        <f t="shared" si="7"/>
        <v>0</v>
      </c>
      <c r="R26" s="216">
        <f t="shared" si="1"/>
        <v>0</v>
      </c>
      <c r="S26" s="216">
        <f t="shared" si="2"/>
        <v>0</v>
      </c>
      <c r="T26" s="216" t="s">
        <v>91</v>
      </c>
      <c r="U26" s="216">
        <f t="shared" si="3"/>
        <v>0</v>
      </c>
    </row>
    <row r="27" spans="1:21" ht="15" hidden="1" customHeight="1">
      <c r="A27" s="111">
        <v>17</v>
      </c>
      <c r="B27" s="112">
        <f>IF(ISTEXT(VLOOKUP(A27,MEDIÇÃO!$C$13:$G$424,2,FALSE)),VLOOKUP(A27,MEDIÇÃO!$C$13:$G$424,2,FALSE),0)</f>
        <v>0</v>
      </c>
      <c r="C27" s="113">
        <f>IF(ISTEXT(VLOOKUP(A27,MEDIÇÃO!$C$13:$G$424,3,FALSE)),VLOOKUP(A27,MEDIÇÃO!$C$13:$G$424,3,FALSE),0)</f>
        <v>0</v>
      </c>
      <c r="D27" s="115"/>
      <c r="E27" s="115"/>
      <c r="F27" s="115"/>
      <c r="G27" s="115"/>
      <c r="H27" s="116">
        <v>1</v>
      </c>
      <c r="I27" s="117">
        <f t="shared" si="4"/>
        <v>0</v>
      </c>
      <c r="J27" s="118">
        <f t="shared" si="0"/>
        <v>0</v>
      </c>
      <c r="K27" s="119">
        <f>IF(ISNUMBER(C27),0,VLOOKUP(A27,MEDIÇÃO!$C$13:$V$424,20,FALSE))</f>
        <v>0</v>
      </c>
      <c r="L27" s="120"/>
      <c r="M27" s="121">
        <f>IF(ISNUMBER(C27),0,IF(T27="OK",VLOOKUP(A27,MEDIÇÃO!$C$13:$Y$424,18,FALSE),IF(R25="ATRASO",O27,VLOOKUP(A27,MEDIÇÃO!$C$13:$Y$424,18,FALSE))))</f>
        <v>0</v>
      </c>
      <c r="N27" s="122"/>
      <c r="O27" s="176">
        <v>0</v>
      </c>
      <c r="P27" s="201">
        <f t="shared" si="5"/>
        <v>0</v>
      </c>
      <c r="Q27" s="204">
        <f t="shared" si="7"/>
        <v>0</v>
      </c>
      <c r="R27" s="216">
        <f t="shared" si="1"/>
        <v>0</v>
      </c>
      <c r="S27" s="216">
        <f t="shared" si="2"/>
        <v>0</v>
      </c>
      <c r="T27" s="216" t="s">
        <v>91</v>
      </c>
      <c r="U27" s="216">
        <f t="shared" si="3"/>
        <v>0</v>
      </c>
    </row>
    <row r="28" spans="1:21" ht="15" hidden="1" customHeight="1">
      <c r="A28" s="111">
        <v>18</v>
      </c>
      <c r="B28" s="112">
        <f>IF(ISTEXT(VLOOKUP(A28,MEDIÇÃO!$C$13:$G$424,2,FALSE)),VLOOKUP(A28,MEDIÇÃO!$C$13:$G$424,2,FALSE),0)</f>
        <v>0</v>
      </c>
      <c r="C28" s="113">
        <f>IF(ISTEXT(VLOOKUP(A28,MEDIÇÃO!$C$13:$G$424,3,FALSE)),VLOOKUP(A28,MEDIÇÃO!$C$13:$G$424,3,FALSE),0)</f>
        <v>0</v>
      </c>
      <c r="D28" s="115"/>
      <c r="E28" s="115"/>
      <c r="F28" s="115"/>
      <c r="G28" s="115"/>
      <c r="H28" s="116">
        <v>1</v>
      </c>
      <c r="I28" s="117">
        <f t="shared" si="4"/>
        <v>0</v>
      </c>
      <c r="J28" s="118">
        <f t="shared" si="0"/>
        <v>0</v>
      </c>
      <c r="K28" s="119">
        <f>IF(ISNUMBER(C28),0,VLOOKUP(A28,MEDIÇÃO!$C$13:$V$424,20,FALSE))</f>
        <v>0</v>
      </c>
      <c r="L28" s="120"/>
      <c r="M28" s="121">
        <f>IF(ISNUMBER(C28),0,IF(T28="OK",VLOOKUP(A28,MEDIÇÃO!$C$13:$Y$424,18,FALSE),IF(R26="ATRASO",O28,VLOOKUP(A28,MEDIÇÃO!$C$13:$Y$424,18,FALSE))))</f>
        <v>0</v>
      </c>
      <c r="N28" s="122"/>
      <c r="O28" s="176">
        <v>0</v>
      </c>
      <c r="P28" s="201">
        <f t="shared" si="5"/>
        <v>0</v>
      </c>
      <c r="Q28" s="204">
        <f t="shared" si="7"/>
        <v>0</v>
      </c>
      <c r="R28" s="216">
        <f t="shared" si="1"/>
        <v>0</v>
      </c>
      <c r="S28" s="216">
        <f t="shared" si="2"/>
        <v>0</v>
      </c>
      <c r="T28" s="216" t="s">
        <v>91</v>
      </c>
      <c r="U28" s="216">
        <f t="shared" si="3"/>
        <v>0</v>
      </c>
    </row>
    <row r="29" spans="1:21" ht="15" hidden="1" customHeight="1">
      <c r="A29" s="111">
        <v>19</v>
      </c>
      <c r="B29" s="112">
        <f>IF(ISTEXT(VLOOKUP(A29,MEDIÇÃO!$C$13:$G$424,2,FALSE)),VLOOKUP(A29,MEDIÇÃO!$C$13:$G$424,2,FALSE),0)</f>
        <v>0</v>
      </c>
      <c r="C29" s="113">
        <f>IF(ISTEXT(VLOOKUP(A29,MEDIÇÃO!$C$13:$G$424,3,FALSE)),VLOOKUP(A29,MEDIÇÃO!$C$13:$G$424,3,FALSE),0)</f>
        <v>0</v>
      </c>
      <c r="D29" s="115"/>
      <c r="E29" s="115"/>
      <c r="F29" s="115"/>
      <c r="G29" s="115"/>
      <c r="H29" s="116">
        <v>1</v>
      </c>
      <c r="I29" s="117">
        <f t="shared" si="4"/>
        <v>0</v>
      </c>
      <c r="J29" s="118">
        <f t="shared" si="0"/>
        <v>0</v>
      </c>
      <c r="K29" s="119">
        <f>IF(ISNUMBER(C29),0,VLOOKUP(A29,MEDIÇÃO!$C$13:$V$424,20,FALSE))</f>
        <v>0</v>
      </c>
      <c r="L29" s="120"/>
      <c r="M29" s="121">
        <f>IF(ISNUMBER(C29),0,IF(T29="OK",VLOOKUP(A29,MEDIÇÃO!$C$13:$Y$424,18,FALSE),IF(R27="ATRASO",O29,VLOOKUP(A29,MEDIÇÃO!$C$13:$Y$424,18,FALSE))))</f>
        <v>0</v>
      </c>
      <c r="N29" s="122"/>
      <c r="O29" s="176">
        <v>0</v>
      </c>
      <c r="P29" s="201">
        <f t="shared" si="5"/>
        <v>0</v>
      </c>
      <c r="Q29" s="204">
        <f t="shared" si="7"/>
        <v>0</v>
      </c>
      <c r="R29" s="216">
        <f t="shared" si="1"/>
        <v>0</v>
      </c>
      <c r="S29" s="216">
        <f t="shared" si="2"/>
        <v>0</v>
      </c>
      <c r="T29" s="216" t="s">
        <v>91</v>
      </c>
      <c r="U29" s="216">
        <f t="shared" si="3"/>
        <v>0</v>
      </c>
    </row>
    <row r="30" spans="1:21" ht="15" hidden="1" customHeight="1">
      <c r="A30" s="111">
        <v>20</v>
      </c>
      <c r="B30" s="112">
        <f>IF(ISTEXT(VLOOKUP(A30,MEDIÇÃO!$C$13:$G$424,2,FALSE)),VLOOKUP(A30,MEDIÇÃO!$C$13:$G$424,2,FALSE),0)</f>
        <v>0</v>
      </c>
      <c r="C30" s="113">
        <f>IF(ISTEXT(VLOOKUP(A30,MEDIÇÃO!$C$13:$G$424,3,FALSE)),VLOOKUP(A30,MEDIÇÃO!$C$13:$G$424,3,FALSE),0)</f>
        <v>0</v>
      </c>
      <c r="D30" s="115"/>
      <c r="E30" s="115"/>
      <c r="F30" s="115"/>
      <c r="G30" s="115"/>
      <c r="H30" s="116">
        <v>1</v>
      </c>
      <c r="I30" s="117">
        <f t="shared" si="4"/>
        <v>0</v>
      </c>
      <c r="J30" s="118">
        <f t="shared" si="0"/>
        <v>0</v>
      </c>
      <c r="K30" s="119">
        <f>IF(ISNUMBER(C30),0,VLOOKUP(A30,MEDIÇÃO!$C$13:$V$424,20,FALSE))</f>
        <v>0</v>
      </c>
      <c r="L30" s="120"/>
      <c r="M30" s="121">
        <f>IF(ISNUMBER(C30),0,IF(T30="OK",VLOOKUP(A30,MEDIÇÃO!$C$13:$Y$424,18,FALSE),IF(R28="ATRASO",O30,VLOOKUP(A30,MEDIÇÃO!$C$13:$Y$424,18,FALSE))))</f>
        <v>0</v>
      </c>
      <c r="N30" s="122"/>
      <c r="O30" s="176">
        <v>0</v>
      </c>
      <c r="P30" s="201">
        <f t="shared" si="5"/>
        <v>0</v>
      </c>
      <c r="Q30" s="204">
        <f t="shared" si="7"/>
        <v>0</v>
      </c>
      <c r="R30" s="216">
        <f t="shared" si="1"/>
        <v>0</v>
      </c>
      <c r="S30" s="216">
        <f t="shared" si="2"/>
        <v>0</v>
      </c>
      <c r="T30" s="216" t="s">
        <v>91</v>
      </c>
      <c r="U30" s="216">
        <f t="shared" si="3"/>
        <v>0</v>
      </c>
    </row>
    <row r="31" spans="1:21" ht="15" hidden="1" customHeight="1">
      <c r="A31" s="111">
        <v>21</v>
      </c>
      <c r="B31" s="112">
        <f>IF(ISTEXT(VLOOKUP(A31,MEDIÇÃO!$C$13:$G$424,2,FALSE)),VLOOKUP(A31,MEDIÇÃO!$C$13:$G$424,2,FALSE),0)</f>
        <v>0</v>
      </c>
      <c r="C31" s="113">
        <f>IF(ISTEXT(VLOOKUP(A31,MEDIÇÃO!$C$13:$G$424,3,FALSE)),VLOOKUP(A31,MEDIÇÃO!$C$13:$G$424,3,FALSE),0)</f>
        <v>0</v>
      </c>
      <c r="D31" s="114"/>
      <c r="E31" s="115"/>
      <c r="F31" s="115"/>
      <c r="G31" s="115"/>
      <c r="H31" s="116">
        <v>1</v>
      </c>
      <c r="I31" s="117">
        <f t="shared" si="4"/>
        <v>0</v>
      </c>
      <c r="J31" s="118">
        <f t="shared" si="0"/>
        <v>0</v>
      </c>
      <c r="K31" s="119">
        <f>IF(ISNUMBER(C31),0,VLOOKUP(A31,MEDIÇÃO!$C$13:$V$424,20,FALSE))</f>
        <v>0</v>
      </c>
      <c r="L31" s="120"/>
      <c r="M31" s="121">
        <f>IF(ISNUMBER(C31),0,IF(T31="OK",VLOOKUP(A31,MEDIÇÃO!$C$13:$Y$424,18,FALSE),IF(R29="ATRASO",O31,VLOOKUP(A31,MEDIÇÃO!$C$13:$Y$424,18,FALSE))))</f>
        <v>0</v>
      </c>
      <c r="N31" s="122"/>
      <c r="O31" s="176">
        <v>0</v>
      </c>
      <c r="P31" s="201">
        <f t="shared" si="5"/>
        <v>0</v>
      </c>
      <c r="Q31" s="204">
        <f t="shared" si="7"/>
        <v>0</v>
      </c>
      <c r="R31" s="216">
        <f t="shared" si="1"/>
        <v>0</v>
      </c>
      <c r="S31" s="216">
        <f t="shared" si="2"/>
        <v>0</v>
      </c>
      <c r="T31" s="216" t="s">
        <v>91</v>
      </c>
      <c r="U31" s="216">
        <f t="shared" si="3"/>
        <v>0</v>
      </c>
    </row>
    <row r="32" spans="1:21" ht="15" hidden="1" customHeight="1">
      <c r="A32" s="111">
        <v>22</v>
      </c>
      <c r="B32" s="112">
        <f>IF(ISTEXT(VLOOKUP(A32,MEDIÇÃO!$C$13:$G$424,2,FALSE)),VLOOKUP(A32,MEDIÇÃO!$C$13:$G$424,2,FALSE),0)</f>
        <v>0</v>
      </c>
      <c r="C32" s="113">
        <f>IF(ISTEXT(VLOOKUP(A32,MEDIÇÃO!$C$13:$G$424,3,FALSE)),VLOOKUP(A32,MEDIÇÃO!$C$13:$G$424,3,FALSE),0)</f>
        <v>0</v>
      </c>
      <c r="D32" s="114"/>
      <c r="E32" s="115"/>
      <c r="F32" s="115"/>
      <c r="G32" s="115"/>
      <c r="H32" s="116">
        <v>1</v>
      </c>
      <c r="I32" s="117">
        <f t="shared" si="4"/>
        <v>0</v>
      </c>
      <c r="J32" s="118">
        <f t="shared" si="0"/>
        <v>0</v>
      </c>
      <c r="K32" s="119">
        <f>IF(ISNUMBER(C32),0,VLOOKUP(A32,MEDIÇÃO!$C$13:$V$424,20,FALSE))</f>
        <v>0</v>
      </c>
      <c r="L32" s="120"/>
      <c r="M32" s="121">
        <f>IF(ISNUMBER(C32),0,IF(T32="OK",VLOOKUP(A32,MEDIÇÃO!$C$13:$Y$424,18,FALSE),IF(R30="ATRASO",O32,VLOOKUP(A32,MEDIÇÃO!$C$13:$Y$424,18,FALSE))))</f>
        <v>0</v>
      </c>
      <c r="N32" s="122"/>
      <c r="O32" s="176">
        <v>0</v>
      </c>
      <c r="P32" s="201">
        <f t="shared" si="5"/>
        <v>0</v>
      </c>
      <c r="Q32" s="204">
        <f t="shared" si="7"/>
        <v>0</v>
      </c>
      <c r="R32" s="216">
        <f t="shared" si="1"/>
        <v>0</v>
      </c>
      <c r="S32" s="216">
        <f t="shared" si="2"/>
        <v>0</v>
      </c>
      <c r="T32" s="216" t="s">
        <v>91</v>
      </c>
      <c r="U32" s="216">
        <f t="shared" si="3"/>
        <v>0</v>
      </c>
    </row>
    <row r="33" spans="1:21" ht="15" hidden="1" customHeight="1">
      <c r="A33" s="111">
        <v>23</v>
      </c>
      <c r="B33" s="112">
        <f>IF(ISTEXT(VLOOKUP(A33,MEDIÇÃO!$C$13:$G$424,2,FALSE)),VLOOKUP(A33,MEDIÇÃO!$C$13:$G$424,2,FALSE),0)</f>
        <v>0</v>
      </c>
      <c r="C33" s="113">
        <f>IF(ISTEXT(VLOOKUP(A33,MEDIÇÃO!$C$13:$G$424,3,FALSE)),VLOOKUP(A33,MEDIÇÃO!$C$13:$G$424,3,FALSE),0)</f>
        <v>0</v>
      </c>
      <c r="D33" s="114"/>
      <c r="E33" s="115"/>
      <c r="F33" s="115"/>
      <c r="G33" s="115"/>
      <c r="H33" s="116">
        <v>1</v>
      </c>
      <c r="I33" s="117">
        <f t="shared" si="4"/>
        <v>0</v>
      </c>
      <c r="J33" s="118">
        <f t="shared" si="0"/>
        <v>0</v>
      </c>
      <c r="K33" s="119">
        <f>IF(ISNUMBER(C33),0,VLOOKUP(A33,MEDIÇÃO!$C$13:$V$424,20,FALSE))</f>
        <v>0</v>
      </c>
      <c r="L33" s="120"/>
      <c r="M33" s="121">
        <f>IF(ISNUMBER(C33),0,IF(T33="OK",VLOOKUP(A33,MEDIÇÃO!$C$13:$Y$424,18,FALSE),IF(R31="ATRASO",O33,VLOOKUP(A33,MEDIÇÃO!$C$13:$Y$424,18,FALSE))))</f>
        <v>0</v>
      </c>
      <c r="N33" s="122"/>
      <c r="O33" s="176">
        <v>0</v>
      </c>
      <c r="P33" s="201">
        <f t="shared" si="5"/>
        <v>0</v>
      </c>
      <c r="Q33" s="204">
        <f t="shared" si="7"/>
        <v>0</v>
      </c>
      <c r="R33" s="216">
        <f t="shared" si="1"/>
        <v>0</v>
      </c>
      <c r="S33" s="216">
        <f t="shared" si="2"/>
        <v>0</v>
      </c>
      <c r="T33" s="216" t="s">
        <v>91</v>
      </c>
      <c r="U33" s="216">
        <f t="shared" si="3"/>
        <v>0</v>
      </c>
    </row>
    <row r="34" spans="1:21" ht="15" hidden="1" customHeight="1">
      <c r="A34" s="111">
        <v>24</v>
      </c>
      <c r="B34" s="112">
        <f>IF(ISTEXT(VLOOKUP(A34,MEDIÇÃO!$C$13:$G$424,2,FALSE)),VLOOKUP(A34,MEDIÇÃO!$C$13:$G$424,2,FALSE),0)</f>
        <v>0</v>
      </c>
      <c r="C34" s="113">
        <f>IF(ISTEXT(VLOOKUP(A34,MEDIÇÃO!$C$13:$G$424,3,FALSE)),VLOOKUP(A34,MEDIÇÃO!$C$13:$G$424,3,FALSE),0)</f>
        <v>0</v>
      </c>
      <c r="D34" s="114"/>
      <c r="E34" s="115"/>
      <c r="F34" s="115"/>
      <c r="G34" s="115"/>
      <c r="H34" s="116">
        <v>1</v>
      </c>
      <c r="I34" s="117">
        <f t="shared" si="4"/>
        <v>0</v>
      </c>
      <c r="J34" s="118">
        <f t="shared" si="0"/>
        <v>0</v>
      </c>
      <c r="K34" s="119">
        <f>IF(ISNUMBER(C34),0,VLOOKUP(A34,MEDIÇÃO!$C$13:$V$424,20,FALSE))</f>
        <v>0</v>
      </c>
      <c r="L34" s="120"/>
      <c r="M34" s="121">
        <f>IF(ISNUMBER(C34),0,IF(T34="OK",VLOOKUP(A34,MEDIÇÃO!$C$13:$Y$424,18,FALSE),IF(R32="ATRASO",O34,VLOOKUP(A34,MEDIÇÃO!$C$13:$Y$424,18,FALSE))))</f>
        <v>0</v>
      </c>
      <c r="N34" s="122"/>
      <c r="O34" s="176">
        <v>0</v>
      </c>
      <c r="P34" s="201">
        <f t="shared" si="5"/>
        <v>0</v>
      </c>
      <c r="Q34" s="204">
        <f t="shared" si="7"/>
        <v>0</v>
      </c>
      <c r="R34" s="216">
        <f t="shared" si="1"/>
        <v>0</v>
      </c>
      <c r="S34" s="216">
        <f t="shared" si="2"/>
        <v>0</v>
      </c>
      <c r="T34" s="216" t="s">
        <v>91</v>
      </c>
      <c r="U34" s="216">
        <f t="shared" si="3"/>
        <v>0</v>
      </c>
    </row>
    <row r="35" spans="1:21" ht="15" hidden="1" customHeight="1">
      <c r="A35" s="123">
        <v>25</v>
      </c>
      <c r="B35" s="112">
        <f>IF(ISTEXT(VLOOKUP(A35,MEDIÇÃO!$C$13:$G$424,2,FALSE)),VLOOKUP(A35,MEDIÇÃO!$C$13:$G$424,2,FALSE),0)</f>
        <v>0</v>
      </c>
      <c r="C35" s="113">
        <f>IF(ISTEXT(VLOOKUP(A35,MEDIÇÃO!$C$13:$G$424,3,FALSE)),VLOOKUP(A35,MEDIÇÃO!$C$13:$G$424,3,FALSE),0)</f>
        <v>0</v>
      </c>
      <c r="D35" s="124"/>
      <c r="E35" s="124"/>
      <c r="F35" s="124"/>
      <c r="G35" s="124"/>
      <c r="H35" s="116">
        <v>1</v>
      </c>
      <c r="I35" s="117">
        <f t="shared" si="4"/>
        <v>0</v>
      </c>
      <c r="J35" s="118">
        <f t="shared" si="0"/>
        <v>0</v>
      </c>
      <c r="K35" s="119">
        <f>IF(ISNUMBER(C35),0,VLOOKUP(A35,MEDIÇÃO!$C$13:$V$424,20,FALSE))</f>
        <v>0</v>
      </c>
      <c r="L35" s="120"/>
      <c r="M35" s="121">
        <f>IF(ISNUMBER(C35),0,IF(T35="OK",VLOOKUP(A35,MEDIÇÃO!$C$13:$Y$424,18,FALSE),IF(R33="ATRASO",O35,VLOOKUP(A35,MEDIÇÃO!$C$13:$Y$424,18,FALSE))))</f>
        <v>0</v>
      </c>
      <c r="N35" s="122"/>
      <c r="O35" s="176">
        <v>0</v>
      </c>
      <c r="P35" s="201">
        <f t="shared" si="5"/>
        <v>0</v>
      </c>
      <c r="Q35" s="204">
        <f t="shared" si="7"/>
        <v>0</v>
      </c>
      <c r="R35" s="216">
        <f t="shared" si="1"/>
        <v>0</v>
      </c>
      <c r="S35" s="216">
        <f t="shared" si="2"/>
        <v>0</v>
      </c>
      <c r="T35" s="216" t="s">
        <v>91</v>
      </c>
      <c r="U35" s="216">
        <f t="shared" si="3"/>
        <v>0</v>
      </c>
    </row>
    <row r="36" spans="1:21" ht="15" hidden="1" customHeight="1" thickBot="1">
      <c r="A36" s="111">
        <v>26</v>
      </c>
      <c r="B36" s="125">
        <f>IF(ISTEXT(VLOOKUP(A36,MEDIÇÃO!$C$13:$G$424,2,FALSE)),VLOOKUP(A36,MEDIÇÃO!$C$13:$G$424,2,FALSE),0)</f>
        <v>0</v>
      </c>
      <c r="C36" s="113">
        <f>IF(ISTEXT(VLOOKUP(A36,MEDIÇÃO!$C$13:$G$424,3,FALSE)),VLOOKUP(A36,MEDIÇÃO!$C$13:$G$424,3,FALSE),0)</f>
        <v>0</v>
      </c>
      <c r="D36" s="114"/>
      <c r="E36" s="115"/>
      <c r="F36" s="115"/>
      <c r="G36" s="115"/>
      <c r="H36" s="116">
        <v>1</v>
      </c>
      <c r="I36" s="117">
        <f t="shared" si="4"/>
        <v>0</v>
      </c>
      <c r="J36" s="118">
        <f t="shared" si="0"/>
        <v>0</v>
      </c>
      <c r="K36" s="119">
        <f>IF(ISNUMBER(C36),0,VLOOKUP(A36,MEDIÇÃO!$C$13:$V$424,20,FALSE))</f>
        <v>0</v>
      </c>
      <c r="L36" s="120"/>
      <c r="M36" s="121">
        <f>IF(ISNUMBER(C36),0,IF(T36="OK",VLOOKUP(A36,MEDIÇÃO!$C$13:$Y$424,18,FALSE),IF(R34="ATRASO",O36,VLOOKUP(A36,MEDIÇÃO!$C$13:$Y$424,18,FALSE))))</f>
        <v>0</v>
      </c>
      <c r="N36" s="122"/>
      <c r="O36" s="177">
        <v>0</v>
      </c>
      <c r="P36" s="202">
        <f t="shared" si="5"/>
        <v>0</v>
      </c>
      <c r="Q36" s="205">
        <f t="shared" si="7"/>
        <v>0</v>
      </c>
      <c r="R36" s="216">
        <f t="shared" si="1"/>
        <v>0</v>
      </c>
      <c r="S36" s="216">
        <f t="shared" si="2"/>
        <v>0</v>
      </c>
      <c r="T36" s="216" t="s">
        <v>91</v>
      </c>
      <c r="U36" s="216">
        <f t="shared" si="3"/>
        <v>0</v>
      </c>
    </row>
    <row r="37" spans="1:21" ht="13.5" thickBot="1">
      <c r="A37" s="126"/>
      <c r="B37" s="74"/>
      <c r="C37" s="74"/>
      <c r="D37" s="74"/>
      <c r="E37" s="74"/>
      <c r="F37" s="127" t="s">
        <v>86</v>
      </c>
      <c r="G37" s="128"/>
      <c r="H37" s="129"/>
      <c r="I37" s="130">
        <f>SUM(I13:I36)</f>
        <v>236781.9</v>
      </c>
      <c r="J37" s="131" t="s">
        <v>87</v>
      </c>
      <c r="K37" s="132"/>
      <c r="L37" s="129"/>
      <c r="M37" s="130">
        <f>SUM(M13:M36)</f>
        <v>188529.03</v>
      </c>
      <c r="N37" s="122"/>
      <c r="O37" s="178" t="str">
        <f>IF(M37&lt;I37,"ATRASO","OK")</f>
        <v>ATRASO</v>
      </c>
      <c r="P37" s="206" t="s">
        <v>19</v>
      </c>
      <c r="Q37" s="207"/>
      <c r="R37" s="215"/>
      <c r="S37" s="86"/>
      <c r="T37" s="86"/>
      <c r="U37" s="221"/>
    </row>
    <row r="38" spans="1:21" ht="13.5" thickBot="1">
      <c r="A38" s="79"/>
      <c r="B38" s="76"/>
      <c r="C38" s="76"/>
      <c r="D38" s="76"/>
      <c r="E38" s="76"/>
      <c r="F38" s="133" t="s">
        <v>96</v>
      </c>
      <c r="G38" s="134"/>
      <c r="H38" s="135"/>
      <c r="I38" s="121">
        <f>H38*I37</f>
        <v>0</v>
      </c>
      <c r="J38" s="136" t="s">
        <v>96</v>
      </c>
      <c r="K38" s="137"/>
      <c r="L38" s="138"/>
      <c r="M38" s="121">
        <f>L38*M37</f>
        <v>0</v>
      </c>
      <c r="N38" s="122"/>
      <c r="O38" s="179" t="s">
        <v>15</v>
      </c>
      <c r="P38" s="208" t="s">
        <v>20</v>
      </c>
      <c r="Q38" s="209"/>
      <c r="R38" s="182" t="s">
        <v>22</v>
      </c>
      <c r="S38" s="183"/>
      <c r="T38" s="183"/>
      <c r="U38" s="222"/>
    </row>
    <row r="39" spans="1:21">
      <c r="A39" s="79"/>
      <c r="B39" s="76"/>
      <c r="C39" s="76"/>
      <c r="D39" s="76"/>
      <c r="E39" s="76"/>
      <c r="F39" s="133" t="s">
        <v>97</v>
      </c>
      <c r="G39" s="134"/>
      <c r="H39" s="139">
        <f>L39</f>
        <v>0</v>
      </c>
      <c r="I39" s="140">
        <f>H39*I37</f>
        <v>0</v>
      </c>
      <c r="J39" s="141" t="s">
        <v>97</v>
      </c>
      <c r="K39" s="134"/>
      <c r="L39" s="142"/>
      <c r="M39" s="140">
        <f>L39*M37</f>
        <v>0</v>
      </c>
      <c r="N39" s="122"/>
      <c r="O39" s="180" t="s">
        <v>16</v>
      </c>
      <c r="P39" s="208" t="s">
        <v>21</v>
      </c>
      <c r="Q39" s="209"/>
      <c r="R39" s="184" t="s">
        <v>23</v>
      </c>
      <c r="S39" s="185" t="s">
        <v>88</v>
      </c>
      <c r="T39" s="224" t="s">
        <v>89</v>
      </c>
      <c r="U39" s="222"/>
    </row>
    <row r="40" spans="1:21" ht="13.5" thickBot="1">
      <c r="A40" s="79"/>
      <c r="B40" s="76"/>
      <c r="C40" s="76"/>
      <c r="D40" s="76"/>
      <c r="E40" s="76"/>
      <c r="F40" s="225" t="s">
        <v>98</v>
      </c>
      <c r="G40" s="226"/>
      <c r="H40" s="135">
        <v>1</v>
      </c>
      <c r="I40" s="140">
        <f>IF(H38+H39+H40&lt;&gt;1,"&lt;&lt;erro",I37*H40)</f>
        <v>236781.9</v>
      </c>
      <c r="J40" s="227" t="s">
        <v>98</v>
      </c>
      <c r="K40" s="228"/>
      <c r="L40" s="138">
        <v>1</v>
      </c>
      <c r="M40" s="140">
        <f>IF(L38+L39+L40&lt;&gt;1,"&lt;&lt;erro",M37*L40)</f>
        <v>188529.03</v>
      </c>
      <c r="N40" s="122"/>
      <c r="O40" s="181">
        <f>SUM(O13:O36)</f>
        <v>0</v>
      </c>
      <c r="P40" s="210">
        <f>SUM(P13:P36)</f>
        <v>188529.03</v>
      </c>
      <c r="Q40" s="211"/>
      <c r="R40" s="270">
        <f>SUM(K13:K36)</f>
        <v>2874661.06</v>
      </c>
      <c r="S40" s="271">
        <f>MEDIÇÃO!T80</f>
        <v>0</v>
      </c>
      <c r="T40" s="272">
        <f>M37</f>
        <v>188529.03</v>
      </c>
      <c r="U40" s="223"/>
    </row>
    <row r="41" spans="1:21" ht="2.1" customHeight="1" thickBot="1">
      <c r="A41" s="126"/>
      <c r="B41" s="74"/>
      <c r="C41" s="74"/>
      <c r="D41" s="74"/>
      <c r="E41" s="74"/>
      <c r="F41" s="74"/>
      <c r="G41" s="74"/>
      <c r="H41" s="229"/>
      <c r="I41" s="229"/>
      <c r="J41" s="229"/>
      <c r="K41" s="230"/>
      <c r="L41" s="230"/>
      <c r="M41" s="231"/>
      <c r="N41" s="122"/>
      <c r="O41"/>
      <c r="P41"/>
      <c r="Q41"/>
      <c r="R41"/>
      <c r="S41" s="77"/>
      <c r="T41" s="145"/>
    </row>
    <row r="42" spans="1:21" ht="18.75" customHeight="1">
      <c r="A42" s="126"/>
      <c r="B42" s="146" t="s">
        <v>93</v>
      </c>
      <c r="C42" s="74"/>
      <c r="D42" s="74"/>
      <c r="E42" s="74"/>
      <c r="F42" s="74"/>
      <c r="G42" s="74"/>
      <c r="H42" s="267"/>
      <c r="I42" s="268">
        <f>MEDIÇÃO!O567</f>
        <v>188529.03</v>
      </c>
      <c r="J42" s="147"/>
      <c r="K42" s="265" t="s">
        <v>303</v>
      </c>
      <c r="L42" s="148"/>
      <c r="M42" s="149"/>
      <c r="N42" s="122"/>
      <c r="O42"/>
      <c r="P42"/>
      <c r="Q42"/>
      <c r="R42"/>
      <c r="S42" s="77"/>
      <c r="T42"/>
    </row>
    <row r="43" spans="1:21" ht="18.75" customHeight="1">
      <c r="A43" s="79"/>
      <c r="B43" s="266" t="s">
        <v>304</v>
      </c>
      <c r="C43" s="150"/>
      <c r="D43" s="150"/>
      <c r="E43" s="150"/>
      <c r="F43" s="150"/>
      <c r="G43" s="150"/>
      <c r="H43" s="151"/>
      <c r="I43" s="151"/>
      <c r="J43" s="151"/>
      <c r="K43" s="150"/>
      <c r="L43" s="150"/>
      <c r="M43" s="152"/>
      <c r="N43" s="122"/>
      <c r="O43"/>
      <c r="P43"/>
      <c r="Q43"/>
      <c r="R43"/>
      <c r="S43" s="77"/>
      <c r="T43"/>
    </row>
    <row r="44" spans="1:21" ht="12.75" customHeight="1">
      <c r="A44" s="79"/>
      <c r="B44" s="76"/>
      <c r="C44" s="76"/>
      <c r="D44" s="76"/>
      <c r="E44" s="76"/>
      <c r="F44" s="76"/>
      <c r="G44" s="76"/>
      <c r="H44" s="143"/>
      <c r="I44" s="143"/>
      <c r="J44" s="143"/>
      <c r="K44" s="122"/>
      <c r="L44" s="122"/>
      <c r="M44" s="144"/>
      <c r="N44" s="122"/>
      <c r="O44"/>
      <c r="P44"/>
      <c r="Q44"/>
      <c r="R44"/>
      <c r="S44" s="77"/>
      <c r="T44"/>
    </row>
    <row r="45" spans="1:21" ht="18.75" customHeight="1">
      <c r="A45" s="79" t="s">
        <v>0</v>
      </c>
      <c r="B45" s="76"/>
      <c r="C45" s="76"/>
      <c r="D45" s="76"/>
      <c r="E45" s="76"/>
      <c r="F45" s="76"/>
      <c r="G45" s="76"/>
      <c r="H45" s="143"/>
      <c r="I45" s="143"/>
      <c r="J45" s="143"/>
      <c r="K45" s="122"/>
      <c r="L45" s="122"/>
      <c r="M45" s="144"/>
      <c r="N45" s="122"/>
      <c r="O45"/>
      <c r="P45"/>
      <c r="Q45"/>
      <c r="R45"/>
      <c r="S45" s="77"/>
      <c r="T45"/>
    </row>
    <row r="46" spans="1:21" ht="22.5" customHeight="1">
      <c r="A46" s="79" t="s">
        <v>1</v>
      </c>
      <c r="B46" s="76"/>
      <c r="C46" s="76"/>
      <c r="D46" s="76"/>
      <c r="E46" s="76"/>
      <c r="F46" s="76"/>
      <c r="G46" s="76"/>
      <c r="H46" s="143"/>
      <c r="I46" s="143"/>
      <c r="J46" s="143"/>
      <c r="K46" s="122"/>
      <c r="L46" s="122"/>
      <c r="M46" s="144"/>
      <c r="N46" s="122"/>
      <c r="O46"/>
      <c r="P46"/>
      <c r="Q46"/>
      <c r="R46"/>
      <c r="S46" s="77"/>
      <c r="T46"/>
    </row>
    <row r="47" spans="1:21" ht="26.25" customHeight="1">
      <c r="A47" s="672" t="s">
        <v>166</v>
      </c>
      <c r="B47" s="673"/>
      <c r="C47" s="673"/>
      <c r="D47" s="673"/>
      <c r="E47" s="673"/>
      <c r="F47" s="673"/>
      <c r="G47" s="673"/>
      <c r="H47" s="673"/>
      <c r="I47" s="673"/>
      <c r="J47" s="673"/>
      <c r="K47" s="673"/>
      <c r="L47" s="673"/>
      <c r="M47" s="674"/>
      <c r="N47" s="122"/>
      <c r="O47"/>
      <c r="P47"/>
      <c r="Q47"/>
      <c r="R47"/>
      <c r="S47" s="77"/>
      <c r="T47"/>
    </row>
    <row r="48" spans="1:21" ht="36" customHeight="1">
      <c r="A48" s="675" t="s">
        <v>169</v>
      </c>
      <c r="B48" s="676"/>
      <c r="C48" s="676"/>
      <c r="D48" s="676"/>
      <c r="E48" s="676"/>
      <c r="F48" s="676"/>
      <c r="G48" s="676"/>
      <c r="H48" s="676"/>
      <c r="I48" s="676"/>
      <c r="J48" s="676"/>
      <c r="K48" s="676"/>
      <c r="L48" s="676"/>
      <c r="M48" s="677"/>
      <c r="N48" s="122"/>
      <c r="O48"/>
      <c r="P48"/>
      <c r="Q48"/>
      <c r="R48"/>
      <c r="S48" s="77"/>
      <c r="T48"/>
    </row>
    <row r="49" spans="1:20" ht="21.75" customHeight="1">
      <c r="A49" s="678" t="s">
        <v>167</v>
      </c>
      <c r="B49" s="679"/>
      <c r="C49" s="679"/>
      <c r="D49" s="679"/>
      <c r="E49" s="679"/>
      <c r="F49" s="679"/>
      <c r="G49" s="679"/>
      <c r="H49" s="679"/>
      <c r="I49" s="679"/>
      <c r="J49" s="679"/>
      <c r="K49" s="679"/>
      <c r="L49" s="679"/>
      <c r="M49" s="680"/>
      <c r="N49" s="122"/>
      <c r="O49"/>
      <c r="P49"/>
      <c r="Q49"/>
      <c r="R49"/>
      <c r="S49" s="77"/>
      <c r="T49"/>
    </row>
    <row r="50" spans="1:20" ht="48.75" customHeight="1">
      <c r="A50" s="79"/>
      <c r="B50" s="76"/>
      <c r="C50" s="76"/>
      <c r="D50" s="76"/>
      <c r="E50" s="76"/>
      <c r="F50" s="76"/>
      <c r="G50" s="76"/>
      <c r="H50" s="143"/>
      <c r="I50" s="143"/>
      <c r="J50" s="143"/>
      <c r="K50" s="122"/>
      <c r="L50" s="122"/>
      <c r="M50" s="144"/>
      <c r="N50" s="122"/>
      <c r="O50"/>
      <c r="P50"/>
      <c r="Q50"/>
      <c r="R50"/>
      <c r="S50" s="77"/>
      <c r="T50"/>
    </row>
    <row r="51" spans="1:20" ht="31.5" customHeight="1" thickBot="1">
      <c r="A51" s="232"/>
      <c r="B51" s="154"/>
      <c r="C51" s="154"/>
      <c r="D51" s="154"/>
      <c r="E51" s="143"/>
      <c r="F51" s="154"/>
      <c r="G51" s="154"/>
      <c r="H51" s="122"/>
      <c r="I51" s="154"/>
      <c r="J51" s="154"/>
      <c r="K51" s="154"/>
      <c r="L51" s="154"/>
      <c r="M51" s="233"/>
      <c r="N51" s="122"/>
      <c r="O51"/>
      <c r="P51"/>
      <c r="Q51"/>
      <c r="R51"/>
      <c r="S51" s="77"/>
      <c r="T51"/>
    </row>
    <row r="52" spans="1:20" ht="50.45" customHeight="1" thickBot="1">
      <c r="A52" s="681" t="str">
        <f>MEDIÇÃO!D570</f>
        <v>Progresso Engenharia K M Ltda
Engº Mauricio Zeni Kurmann                                                                      CREA-PR 138.322/D</v>
      </c>
      <c r="B52" s="681"/>
      <c r="C52" s="681"/>
      <c r="D52" s="681"/>
      <c r="E52" s="264"/>
      <c r="F52" s="682" t="str">
        <f>MEDIÇÃO!H570</f>
        <v>Prefeitura Municipal de Mandirituba                                                                                                                                                                                                                                   Engº Carlos Eduardo de Andrade                                                                  CREA-PR 178.633/D</v>
      </c>
      <c r="G52" s="682"/>
      <c r="H52" s="264"/>
      <c r="I52" s="683" t="str">
        <f>MEDIÇÃO!M570</f>
        <v>Prefeito de Mandirituba                                                 Luis Antonio Biscaia</v>
      </c>
      <c r="J52" s="683"/>
      <c r="K52" s="683"/>
      <c r="L52" s="260"/>
      <c r="M52" s="155"/>
      <c r="N52" s="122"/>
      <c r="O52"/>
      <c r="P52"/>
      <c r="Q52"/>
      <c r="R52"/>
      <c r="S52" s="77"/>
      <c r="T52"/>
    </row>
    <row r="53" spans="1:20" ht="2.1" customHeight="1">
      <c r="A53" s="79"/>
      <c r="B53" s="76"/>
      <c r="C53" s="76"/>
      <c r="D53" s="76"/>
      <c r="E53" s="76"/>
      <c r="F53" s="76"/>
      <c r="G53" s="76"/>
      <c r="H53" s="143"/>
      <c r="I53" s="143"/>
      <c r="J53" s="143"/>
      <c r="K53" s="122"/>
      <c r="L53" s="122"/>
      <c r="M53" s="144"/>
      <c r="N53" s="122"/>
      <c r="O53"/>
      <c r="P53"/>
      <c r="Q53"/>
      <c r="R53"/>
      <c r="S53" s="77"/>
      <c r="T53"/>
    </row>
    <row r="54" spans="1:20">
      <c r="H54" s="156"/>
      <c r="I54" s="156"/>
      <c r="J54" s="156"/>
      <c r="K54" s="157"/>
      <c r="L54" s="157"/>
      <c r="M54" s="157"/>
      <c r="N54" s="158"/>
    </row>
    <row r="55" spans="1:20">
      <c r="H55" s="156"/>
      <c r="I55" s="156"/>
      <c r="J55" s="156"/>
      <c r="K55" s="157"/>
      <c r="L55" s="157"/>
      <c r="M55" s="157"/>
      <c r="N55" s="158"/>
    </row>
    <row r="56" spans="1:20">
      <c r="H56" s="156"/>
      <c r="I56" s="156"/>
      <c r="J56" s="156"/>
      <c r="K56" s="157"/>
      <c r="L56" s="157"/>
      <c r="M56" s="157"/>
      <c r="N56" s="158"/>
    </row>
    <row r="57" spans="1:20">
      <c r="H57" s="156"/>
      <c r="I57" s="156"/>
      <c r="J57" s="156"/>
      <c r="K57" s="157"/>
      <c r="L57" s="157"/>
      <c r="M57" s="157"/>
      <c r="N57" s="158"/>
    </row>
    <row r="58" spans="1:20">
      <c r="H58" s="156"/>
      <c r="I58" s="156"/>
      <c r="J58" s="156"/>
      <c r="K58" s="157"/>
      <c r="L58" s="157"/>
      <c r="M58" s="157"/>
      <c r="N58" s="158"/>
    </row>
    <row r="59" spans="1:20">
      <c r="H59" s="156"/>
      <c r="I59" s="156"/>
      <c r="J59" s="156"/>
      <c r="K59" s="157"/>
      <c r="L59" s="157"/>
      <c r="M59" s="157"/>
      <c r="N59" s="158"/>
    </row>
    <row r="60" spans="1:20">
      <c r="H60" s="156"/>
      <c r="I60" s="156"/>
      <c r="J60" s="156"/>
      <c r="K60" s="157"/>
      <c r="L60" s="157"/>
      <c r="M60" s="157"/>
      <c r="N60" s="158"/>
    </row>
    <row r="61" spans="1:20">
      <c r="H61" s="156"/>
      <c r="I61" s="156"/>
      <c r="J61" s="156"/>
      <c r="K61" s="157"/>
      <c r="L61" s="157"/>
      <c r="M61" s="157"/>
      <c r="N61" s="158"/>
    </row>
    <row r="62" spans="1:20">
      <c r="H62" s="156"/>
      <c r="I62" s="156"/>
      <c r="J62" s="156"/>
      <c r="K62" s="157"/>
      <c r="L62" s="157"/>
      <c r="M62" s="157"/>
      <c r="N62" s="158"/>
    </row>
    <row r="63" spans="1:20">
      <c r="H63" s="156"/>
      <c r="I63" s="156"/>
      <c r="J63" s="156"/>
      <c r="K63" s="157"/>
      <c r="L63" s="157"/>
      <c r="M63" s="157"/>
      <c r="N63" s="158"/>
    </row>
    <row r="64" spans="1:20">
      <c r="H64" s="156"/>
      <c r="I64" s="156"/>
      <c r="J64" s="156"/>
      <c r="K64" s="157"/>
      <c r="L64" s="157"/>
      <c r="M64" s="157"/>
      <c r="N64" s="158"/>
    </row>
    <row r="65" spans="8:14">
      <c r="H65" s="156"/>
      <c r="I65" s="156"/>
      <c r="J65" s="156"/>
      <c r="K65" s="157"/>
      <c r="L65" s="157"/>
      <c r="M65" s="157"/>
      <c r="N65" s="158"/>
    </row>
    <row r="66" spans="8:14">
      <c r="H66" s="156"/>
      <c r="I66" s="156"/>
      <c r="J66" s="156"/>
      <c r="K66" s="157"/>
      <c r="L66" s="157"/>
      <c r="M66" s="157"/>
      <c r="N66" s="158"/>
    </row>
    <row r="67" spans="8:14">
      <c r="H67" s="156"/>
      <c r="I67" s="156"/>
      <c r="J67" s="156"/>
    </row>
    <row r="68" spans="8:14">
      <c r="H68" s="156"/>
      <c r="I68" s="156"/>
      <c r="J68" s="156"/>
    </row>
    <row r="69" spans="8:14">
      <c r="H69" s="156"/>
      <c r="I69" s="156"/>
      <c r="J69" s="156"/>
    </row>
    <row r="70" spans="8:14">
      <c r="H70" s="156"/>
      <c r="I70" s="156"/>
      <c r="J70" s="156"/>
    </row>
    <row r="71" spans="8:14">
      <c r="H71" s="156"/>
      <c r="I71" s="156"/>
      <c r="J71" s="156"/>
    </row>
    <row r="72" spans="8:14">
      <c r="H72" s="156"/>
      <c r="I72" s="156"/>
      <c r="J72" s="156"/>
    </row>
    <row r="73" spans="8:14">
      <c r="H73" s="156"/>
      <c r="I73" s="156"/>
      <c r="J73" s="156"/>
    </row>
    <row r="74" spans="8:14">
      <c r="H74" s="156"/>
      <c r="I74" s="156"/>
      <c r="J74" s="156"/>
    </row>
    <row r="75" spans="8:14">
      <c r="H75" s="156"/>
      <c r="I75" s="156"/>
      <c r="J75" s="156"/>
    </row>
    <row r="76" spans="8:14">
      <c r="H76" s="156"/>
      <c r="I76" s="156"/>
      <c r="J76" s="156"/>
    </row>
    <row r="77" spans="8:14">
      <c r="H77" s="156"/>
      <c r="I77" s="156"/>
      <c r="J77" s="156"/>
    </row>
    <row r="78" spans="8:14">
      <c r="H78" s="156"/>
      <c r="I78" s="156"/>
      <c r="J78" s="156"/>
    </row>
    <row r="79" spans="8:14">
      <c r="H79" s="156"/>
      <c r="I79" s="156"/>
      <c r="J79" s="156"/>
    </row>
    <row r="80" spans="8:14">
      <c r="H80" s="156"/>
      <c r="I80" s="156"/>
      <c r="J80" s="156"/>
    </row>
    <row r="81" spans="8:10">
      <c r="H81" s="156"/>
      <c r="I81" s="156"/>
      <c r="J81" s="156"/>
    </row>
    <row r="82" spans="8:10">
      <c r="H82" s="156"/>
      <c r="I82" s="156"/>
      <c r="J82" s="156"/>
    </row>
    <row r="83" spans="8:10">
      <c r="H83" s="156"/>
      <c r="I83" s="156"/>
      <c r="J83" s="156"/>
    </row>
    <row r="84" spans="8:10">
      <c r="H84" s="156"/>
      <c r="I84" s="156"/>
      <c r="J84" s="156"/>
    </row>
    <row r="85" spans="8:10">
      <c r="H85" s="156"/>
      <c r="I85" s="156"/>
      <c r="J85" s="156"/>
    </row>
    <row r="86" spans="8:10">
      <c r="H86" s="156"/>
      <c r="I86" s="156"/>
      <c r="J86" s="156"/>
    </row>
    <row r="87" spans="8:10">
      <c r="H87" s="156"/>
      <c r="I87" s="156"/>
      <c r="J87" s="156"/>
    </row>
    <row r="88" spans="8:10">
      <c r="H88" s="156"/>
      <c r="I88" s="156"/>
      <c r="J88" s="156"/>
    </row>
    <row r="89" spans="8:10">
      <c r="H89" s="156"/>
      <c r="I89" s="156"/>
      <c r="J89" s="156"/>
    </row>
    <row r="90" spans="8:10">
      <c r="H90" s="156"/>
      <c r="I90" s="156"/>
      <c r="J90" s="156"/>
    </row>
    <row r="91" spans="8:10">
      <c r="H91" s="156"/>
      <c r="I91" s="156"/>
      <c r="J91" s="156"/>
    </row>
    <row r="92" spans="8:10">
      <c r="H92" s="156"/>
      <c r="I92" s="156"/>
      <c r="J92" s="156"/>
    </row>
    <row r="93" spans="8:10">
      <c r="H93" s="156"/>
      <c r="I93" s="156"/>
      <c r="J93" s="156"/>
    </row>
    <row r="94" spans="8:10">
      <c r="H94" s="156"/>
      <c r="I94" s="156"/>
      <c r="J94" s="156"/>
    </row>
    <row r="95" spans="8:10">
      <c r="H95" s="156"/>
      <c r="I95" s="156"/>
      <c r="J95" s="156"/>
    </row>
    <row r="96" spans="8:10">
      <c r="H96" s="156"/>
      <c r="I96" s="156"/>
      <c r="J96" s="156"/>
    </row>
    <row r="97" spans="8:10">
      <c r="H97" s="156"/>
      <c r="I97" s="156"/>
      <c r="J97" s="156"/>
    </row>
    <row r="98" spans="8:10">
      <c r="H98" s="156"/>
      <c r="I98" s="156"/>
      <c r="J98" s="156"/>
    </row>
    <row r="99" spans="8:10">
      <c r="H99" s="156"/>
      <c r="I99" s="156"/>
      <c r="J99" s="156"/>
    </row>
    <row r="100" spans="8:10">
      <c r="H100" s="156"/>
      <c r="I100" s="156"/>
      <c r="J100" s="156"/>
    </row>
    <row r="101" spans="8:10">
      <c r="H101" s="156"/>
      <c r="I101" s="156"/>
      <c r="J101" s="156"/>
    </row>
    <row r="102" spans="8:10">
      <c r="H102" s="156"/>
      <c r="I102" s="156"/>
      <c r="J102" s="156"/>
    </row>
    <row r="103" spans="8:10">
      <c r="H103" s="156"/>
      <c r="I103" s="156"/>
      <c r="J103" s="156"/>
    </row>
    <row r="104" spans="8:10">
      <c r="H104" s="156"/>
      <c r="I104" s="156"/>
      <c r="J104" s="156"/>
    </row>
    <row r="105" spans="8:10">
      <c r="H105" s="156"/>
      <c r="I105" s="156"/>
      <c r="J105" s="156"/>
    </row>
    <row r="106" spans="8:10">
      <c r="H106" s="156"/>
      <c r="I106" s="156"/>
      <c r="J106" s="156"/>
    </row>
    <row r="107" spans="8:10">
      <c r="H107" s="156"/>
      <c r="I107" s="156"/>
      <c r="J107" s="156"/>
    </row>
    <row r="108" spans="8:10">
      <c r="H108" s="156"/>
      <c r="I108" s="156"/>
      <c r="J108" s="156"/>
    </row>
    <row r="109" spans="8:10">
      <c r="H109" s="156"/>
      <c r="I109" s="156"/>
      <c r="J109" s="156"/>
    </row>
    <row r="110" spans="8:10">
      <c r="H110" s="156"/>
      <c r="I110" s="156"/>
      <c r="J110" s="156"/>
    </row>
    <row r="111" spans="8:10">
      <c r="H111" s="156"/>
      <c r="I111" s="156"/>
      <c r="J111" s="156"/>
    </row>
    <row r="112" spans="8:10">
      <c r="H112" s="156"/>
      <c r="I112" s="156"/>
      <c r="J112" s="156"/>
    </row>
    <row r="113" spans="8:10">
      <c r="H113" s="156"/>
      <c r="I113" s="156"/>
      <c r="J113" s="156"/>
    </row>
    <row r="114" spans="8:10">
      <c r="H114" s="156"/>
      <c r="I114" s="156"/>
      <c r="J114" s="156"/>
    </row>
    <row r="115" spans="8:10">
      <c r="H115" s="156"/>
      <c r="I115" s="156"/>
      <c r="J115" s="156"/>
    </row>
    <row r="116" spans="8:10">
      <c r="H116" s="156"/>
      <c r="I116" s="156"/>
      <c r="J116" s="156"/>
    </row>
    <row r="117" spans="8:10">
      <c r="H117" s="156"/>
      <c r="I117" s="156"/>
      <c r="J117" s="156"/>
    </row>
    <row r="118" spans="8:10">
      <c r="H118" s="156"/>
      <c r="I118" s="156"/>
      <c r="J118" s="156"/>
    </row>
    <row r="119" spans="8:10">
      <c r="H119" s="156"/>
      <c r="I119" s="156"/>
      <c r="J119" s="156"/>
    </row>
    <row r="120" spans="8:10">
      <c r="H120" s="156"/>
      <c r="I120" s="156"/>
      <c r="J120" s="156"/>
    </row>
    <row r="121" spans="8:10">
      <c r="H121" s="156"/>
      <c r="I121" s="156"/>
      <c r="J121" s="156"/>
    </row>
    <row r="122" spans="8:10">
      <c r="H122" s="156"/>
      <c r="I122" s="156"/>
      <c r="J122" s="156"/>
    </row>
  </sheetData>
  <mergeCells count="13">
    <mergeCell ref="P9:Q11"/>
    <mergeCell ref="K4:L4"/>
    <mergeCell ref="K5:L5"/>
    <mergeCell ref="K7:L7"/>
    <mergeCell ref="K8:L8"/>
    <mergeCell ref="O9:O12"/>
    <mergeCell ref="A1:M1"/>
    <mergeCell ref="A47:M47"/>
    <mergeCell ref="A48:M48"/>
    <mergeCell ref="A49:M49"/>
    <mergeCell ref="A52:D52"/>
    <mergeCell ref="F52:G52"/>
    <mergeCell ref="I52:K52"/>
  </mergeCells>
  <phoneticPr fontId="0" type="noConversion"/>
  <printOptions horizontalCentered="1" verticalCentered="1" gridLinesSet="0"/>
  <pageMargins left="0.39370078740157483" right="0.19685039370078741" top="0.19685039370078741" bottom="0.19685039370078741" header="0.11811023622047245" footer="0.31496062992125984"/>
  <pageSetup paperSize="9" scale="71" orientation="portrait" horizontalDpi="4294967292" r:id="rId1"/>
  <headerFooter alignWithMargins="0"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ED57E-2AA8-41BA-B0A4-59716652B700}">
  <dimension ref="B1:O30"/>
  <sheetViews>
    <sheetView topLeftCell="E1" workbookViewId="0">
      <selection activeCell="N20" sqref="N20"/>
    </sheetView>
  </sheetViews>
  <sheetFormatPr defaultRowHeight="12.75"/>
  <cols>
    <col min="2" max="2" width="8.85546875" customWidth="1"/>
    <col min="4" max="4" width="54.85546875" customWidth="1"/>
    <col min="6" max="6" width="16.140625" customWidth="1"/>
    <col min="8" max="8" width="11" customWidth="1"/>
    <col min="9" max="9" width="18.5703125" customWidth="1"/>
    <col min="10" max="10" width="17.5703125" customWidth="1"/>
    <col min="11" max="11" width="20.42578125" customWidth="1"/>
    <col min="12" max="12" width="39.28515625" customWidth="1"/>
    <col min="13" max="13" width="27.28515625" customWidth="1"/>
  </cols>
  <sheetData>
    <row r="1" spans="2:15" ht="13.5" thickBot="1"/>
    <row r="2" spans="2:15" ht="13.5" thickBot="1">
      <c r="H2" s="728" t="s">
        <v>286</v>
      </c>
      <c r="I2" s="729"/>
      <c r="J2" s="729"/>
      <c r="K2" s="729"/>
      <c r="L2" s="729"/>
      <c r="M2" s="730"/>
    </row>
    <row r="3" spans="2:15" ht="13.5" thickBot="1">
      <c r="B3" s="711" t="s">
        <v>38</v>
      </c>
      <c r="C3" s="712" t="s">
        <v>17</v>
      </c>
      <c r="D3" s="713" t="s">
        <v>39</v>
      </c>
      <c r="E3" s="713" t="s">
        <v>40</v>
      </c>
      <c r="F3" s="714" t="s">
        <v>41</v>
      </c>
      <c r="H3" s="736" t="s">
        <v>279</v>
      </c>
      <c r="I3" s="731" t="s">
        <v>282</v>
      </c>
      <c r="J3" s="732"/>
      <c r="K3" s="733"/>
      <c r="L3" s="734">
        <f>F5</f>
        <v>1823.77</v>
      </c>
      <c r="M3" s="735"/>
    </row>
    <row r="4" spans="2:15" ht="13.5" thickBot="1">
      <c r="B4" s="715">
        <v>8</v>
      </c>
      <c r="C4" s="716">
        <v>8</v>
      </c>
      <c r="D4" s="705" t="s">
        <v>127</v>
      </c>
      <c r="E4" s="706" t="s">
        <v>144</v>
      </c>
      <c r="F4" s="707"/>
      <c r="H4" s="737"/>
      <c r="I4" s="722" t="s">
        <v>276</v>
      </c>
      <c r="J4" s="723"/>
      <c r="K4" s="724" t="s">
        <v>285</v>
      </c>
      <c r="L4" s="725"/>
      <c r="M4" s="726"/>
    </row>
    <row r="5" spans="2:15" ht="13.5" thickBot="1">
      <c r="B5" s="717"/>
      <c r="C5" s="718" t="s">
        <v>146</v>
      </c>
      <c r="D5" s="709" t="s">
        <v>128</v>
      </c>
      <c r="E5" s="223" t="s">
        <v>107</v>
      </c>
      <c r="F5" s="710">
        <v>1823.77</v>
      </c>
      <c r="H5" s="737"/>
      <c r="I5" s="740" t="s">
        <v>277</v>
      </c>
      <c r="J5" s="745" t="s">
        <v>278</v>
      </c>
      <c r="K5" s="743" t="s">
        <v>280</v>
      </c>
      <c r="L5" s="748" t="s">
        <v>283</v>
      </c>
      <c r="M5" s="815" t="s">
        <v>284</v>
      </c>
      <c r="N5" s="721" t="s">
        <v>301</v>
      </c>
      <c r="O5" s="727"/>
    </row>
    <row r="6" spans="2:15">
      <c r="B6" s="719"/>
      <c r="C6" s="720" t="s">
        <v>208</v>
      </c>
      <c r="D6" s="137" t="s">
        <v>129</v>
      </c>
      <c r="E6" s="216" t="s">
        <v>107</v>
      </c>
      <c r="F6" s="703">
        <v>1191.99</v>
      </c>
      <c r="H6" s="738">
        <f>F7+F10</f>
        <v>479</v>
      </c>
      <c r="I6" s="741">
        <v>0.4</v>
      </c>
      <c r="J6" s="746">
        <v>0.8</v>
      </c>
      <c r="K6" s="741">
        <f>H6*J6</f>
        <v>383.20000000000005</v>
      </c>
      <c r="L6" s="749">
        <f>J6*$L$3/$K$11</f>
        <v>1.6397122948977301</v>
      </c>
      <c r="M6" s="816">
        <f>H6*L6</f>
        <v>785.42218925601276</v>
      </c>
      <c r="N6" s="702">
        <f>N18+N28</f>
        <v>479</v>
      </c>
      <c r="O6" s="710">
        <f>N6*L6</f>
        <v>785.42218925601276</v>
      </c>
    </row>
    <row r="7" spans="2:15">
      <c r="B7" s="719"/>
      <c r="C7" s="720" t="s">
        <v>212</v>
      </c>
      <c r="D7" s="137" t="s">
        <v>131</v>
      </c>
      <c r="E7" s="216" t="s">
        <v>10</v>
      </c>
      <c r="F7" s="703">
        <v>331</v>
      </c>
      <c r="H7" s="738">
        <f>F8+F11</f>
        <v>393</v>
      </c>
      <c r="I7" s="741">
        <v>0.6</v>
      </c>
      <c r="J7" s="746">
        <v>1.2</v>
      </c>
      <c r="K7" s="741">
        <f t="shared" ref="K7:K10" si="0">H7*J7</f>
        <v>471.59999999999997</v>
      </c>
      <c r="L7" s="749">
        <f>J7*$L$3/$K$11</f>
        <v>2.4595684423465949</v>
      </c>
      <c r="M7" s="816">
        <f t="shared" ref="M7:M10" si="1">H7*L7</f>
        <v>966.6103978422118</v>
      </c>
      <c r="N7" s="702">
        <f>N19+N29</f>
        <v>313</v>
      </c>
      <c r="O7" s="703">
        <f t="shared" ref="O7:O30" si="2">N7*L7</f>
        <v>769.84492245448416</v>
      </c>
    </row>
    <row r="8" spans="2:15">
      <c r="B8" s="719"/>
      <c r="C8" s="720" t="s">
        <v>213</v>
      </c>
      <c r="D8" s="137" t="s">
        <v>132</v>
      </c>
      <c r="E8" s="216" t="s">
        <v>10</v>
      </c>
      <c r="F8" s="703">
        <v>363</v>
      </c>
      <c r="H8" s="738">
        <f>F9</f>
        <v>25</v>
      </c>
      <c r="I8" s="741">
        <v>0.8</v>
      </c>
      <c r="J8" s="746">
        <v>1.4</v>
      </c>
      <c r="K8" s="741">
        <f t="shared" si="0"/>
        <v>35</v>
      </c>
      <c r="L8" s="749">
        <f>J8*$L$3/$K$11</f>
        <v>2.8694965160710271</v>
      </c>
      <c r="M8" s="816">
        <f t="shared" si="1"/>
        <v>71.73741290177567</v>
      </c>
      <c r="N8" s="702">
        <f>N20</f>
        <v>0</v>
      </c>
      <c r="O8" s="703">
        <f t="shared" si="2"/>
        <v>0</v>
      </c>
    </row>
    <row r="9" spans="2:15">
      <c r="B9" s="719"/>
      <c r="C9" s="720" t="s">
        <v>214</v>
      </c>
      <c r="D9" s="137" t="s">
        <v>235</v>
      </c>
      <c r="E9" s="216" t="s">
        <v>10</v>
      </c>
      <c r="F9" s="703">
        <v>25</v>
      </c>
      <c r="H9" s="738">
        <v>0</v>
      </c>
      <c r="I9" s="741">
        <v>1</v>
      </c>
      <c r="J9" s="746">
        <v>1.8</v>
      </c>
      <c r="K9" s="741">
        <f t="shared" si="0"/>
        <v>0</v>
      </c>
      <c r="L9" s="749">
        <f>J9*$L$3/$K$11</f>
        <v>3.6893526635198923</v>
      </c>
      <c r="M9" s="816">
        <f t="shared" si="1"/>
        <v>0</v>
      </c>
      <c r="N9" s="702"/>
      <c r="O9" s="703">
        <f t="shared" si="2"/>
        <v>0</v>
      </c>
    </row>
    <row r="10" spans="2:15" ht="13.5" thickBot="1">
      <c r="B10" s="719"/>
      <c r="C10" s="720" t="s">
        <v>215</v>
      </c>
      <c r="D10" s="137" t="s">
        <v>133</v>
      </c>
      <c r="E10" s="216" t="s">
        <v>10</v>
      </c>
      <c r="F10" s="703">
        <v>148</v>
      </c>
      <c r="H10" s="739">
        <v>0</v>
      </c>
      <c r="I10" s="742">
        <v>1.5</v>
      </c>
      <c r="J10" s="747">
        <v>2.2999999999999998</v>
      </c>
      <c r="K10" s="742">
        <f t="shared" si="0"/>
        <v>0</v>
      </c>
      <c r="L10" s="749">
        <f>J10*$L$3/$K$11</f>
        <v>4.714172847830973</v>
      </c>
      <c r="M10" s="817">
        <f t="shared" si="1"/>
        <v>0</v>
      </c>
      <c r="N10" s="702"/>
      <c r="O10" s="703">
        <f t="shared" si="2"/>
        <v>0</v>
      </c>
    </row>
    <row r="11" spans="2:15" ht="13.5" thickBot="1">
      <c r="B11" s="719"/>
      <c r="C11" s="720" t="s">
        <v>216</v>
      </c>
      <c r="D11" s="137" t="s">
        <v>134</v>
      </c>
      <c r="E11" s="216" t="s">
        <v>10</v>
      </c>
      <c r="F11" s="703">
        <v>30</v>
      </c>
      <c r="H11" s="751" t="s">
        <v>281</v>
      </c>
      <c r="I11" s="752"/>
      <c r="J11" s="753"/>
      <c r="K11" s="750">
        <f>SUM(K6:K10)</f>
        <v>889.8</v>
      </c>
      <c r="L11" s="744" t="s">
        <v>282</v>
      </c>
      <c r="M11" s="818">
        <f>SUM(M6:M10)</f>
        <v>1823.7700000000004</v>
      </c>
      <c r="N11" s="704"/>
      <c r="O11" s="819">
        <f>SUM(O6:O10)</f>
        <v>1555.2671117104969</v>
      </c>
    </row>
    <row r="12" spans="2:15" ht="13.5" thickBot="1">
      <c r="B12" s="715"/>
      <c r="C12" s="716" t="s">
        <v>239</v>
      </c>
      <c r="D12" s="705" t="s">
        <v>161</v>
      </c>
      <c r="E12" s="706" t="s">
        <v>107</v>
      </c>
      <c r="F12" s="707">
        <v>168.38</v>
      </c>
      <c r="O12" s="701"/>
    </row>
    <row r="13" spans="2:15" ht="13.5" thickBot="1">
      <c r="O13" s="701"/>
    </row>
    <row r="14" spans="2:15" ht="13.5" thickBot="1">
      <c r="H14" s="728" t="s">
        <v>293</v>
      </c>
      <c r="I14" s="800"/>
      <c r="J14" s="800"/>
      <c r="K14" s="800"/>
      <c r="L14" s="800"/>
      <c r="M14" s="805"/>
      <c r="O14" s="701"/>
    </row>
    <row r="15" spans="2:15" ht="13.5" thickBot="1">
      <c r="H15" s="799" t="s">
        <v>279</v>
      </c>
      <c r="I15" s="807" t="s">
        <v>302</v>
      </c>
      <c r="J15" s="808"/>
      <c r="K15" s="808"/>
      <c r="L15" s="808"/>
      <c r="M15" s="809">
        <f>F6</f>
        <v>1191.99</v>
      </c>
      <c r="O15" s="701"/>
    </row>
    <row r="16" spans="2:15" ht="13.5" thickBot="1">
      <c r="H16" s="798"/>
      <c r="I16" s="801" t="s">
        <v>276</v>
      </c>
      <c r="J16" s="802"/>
      <c r="K16" s="803" t="s">
        <v>299</v>
      </c>
      <c r="L16" s="804"/>
      <c r="M16" s="806"/>
      <c r="O16" s="701"/>
    </row>
    <row r="17" spans="8:15" ht="13.5" thickBot="1">
      <c r="H17" s="736"/>
      <c r="I17" s="740" t="s">
        <v>277</v>
      </c>
      <c r="J17" s="745" t="s">
        <v>278</v>
      </c>
      <c r="K17" s="810" t="s">
        <v>297</v>
      </c>
      <c r="L17" s="811"/>
      <c r="M17" s="815" t="s">
        <v>298</v>
      </c>
      <c r="N17" s="721" t="s">
        <v>301</v>
      </c>
      <c r="O17" s="727"/>
    </row>
    <row r="18" spans="8:15">
      <c r="H18" s="738">
        <f>F7</f>
        <v>331</v>
      </c>
      <c r="I18" s="741">
        <v>0.4</v>
      </c>
      <c r="J18" s="746">
        <v>0.8</v>
      </c>
      <c r="K18" s="812">
        <f>$M$15/$K$21*J18</f>
        <v>1.296698395431058</v>
      </c>
      <c r="L18" s="813"/>
      <c r="M18" s="816">
        <f>H18*K18</f>
        <v>429.20716888768021</v>
      </c>
      <c r="N18" s="708">
        <v>331</v>
      </c>
      <c r="O18" s="710">
        <f>N18*K18</f>
        <v>429.20716888768021</v>
      </c>
    </row>
    <row r="19" spans="8:15">
      <c r="H19" s="738">
        <f t="shared" ref="H19:H20" si="3">F8</f>
        <v>363</v>
      </c>
      <c r="I19" s="741">
        <v>0.6</v>
      </c>
      <c r="J19" s="746">
        <v>1.2</v>
      </c>
      <c r="K19" s="812">
        <f t="shared" ref="K19:K20" si="4">$M$15/$K$21*J19</f>
        <v>1.9450475931465869</v>
      </c>
      <c r="L19" s="813"/>
      <c r="M19" s="816">
        <f>H19*K19</f>
        <v>706.05227631221101</v>
      </c>
      <c r="N19" s="702">
        <v>283</v>
      </c>
      <c r="O19" s="703">
        <f t="shared" ref="O19:O20" si="5">N19*K19</f>
        <v>550.44846886048413</v>
      </c>
    </row>
    <row r="20" spans="8:15" ht="13.5" thickBot="1">
      <c r="H20" s="738">
        <f t="shared" si="3"/>
        <v>25</v>
      </c>
      <c r="I20" s="741">
        <v>0.8</v>
      </c>
      <c r="J20" s="746">
        <v>1.4</v>
      </c>
      <c r="K20" s="812">
        <f t="shared" si="4"/>
        <v>2.2692221920043512</v>
      </c>
      <c r="L20" s="813"/>
      <c r="M20" s="816">
        <f>H20*K20</f>
        <v>56.730554800108777</v>
      </c>
      <c r="N20" s="702"/>
      <c r="O20" s="703">
        <f t="shared" si="5"/>
        <v>0</v>
      </c>
    </row>
    <row r="21" spans="8:15" ht="13.5" thickBot="1">
      <c r="H21" s="751" t="s">
        <v>296</v>
      </c>
      <c r="I21" s="752"/>
      <c r="J21" s="753"/>
      <c r="K21" s="814">
        <f>H18*J18+H19*J19+H20*J20</f>
        <v>735.4</v>
      </c>
      <c r="L21" s="744" t="s">
        <v>295</v>
      </c>
      <c r="M21" s="818">
        <f>SUM(M18:M20)</f>
        <v>1191.99</v>
      </c>
      <c r="N21" s="704"/>
      <c r="O21" s="819">
        <f>SUM(O18:O20)</f>
        <v>979.65563774816428</v>
      </c>
    </row>
    <row r="22" spans="8:15">
      <c r="O22" s="701"/>
    </row>
    <row r="23" spans="8:15" ht="13.5" thickBot="1">
      <c r="O23" s="701"/>
    </row>
    <row r="24" spans="8:15" ht="13.5" thickBot="1">
      <c r="H24" s="728" t="s">
        <v>294</v>
      </c>
      <c r="I24" s="800"/>
      <c r="J24" s="800"/>
      <c r="K24" s="800"/>
      <c r="L24" s="800"/>
      <c r="M24" s="805"/>
      <c r="O24" s="701"/>
    </row>
    <row r="25" spans="8:15" ht="13.5" thickBot="1">
      <c r="H25" s="799" t="s">
        <v>279</v>
      </c>
      <c r="I25" s="807" t="s">
        <v>300</v>
      </c>
      <c r="J25" s="808"/>
      <c r="K25" s="808"/>
      <c r="L25" s="808"/>
      <c r="M25" s="809">
        <f>F12</f>
        <v>168.38</v>
      </c>
      <c r="O25" s="701"/>
    </row>
    <row r="26" spans="8:15" ht="13.5" thickBot="1">
      <c r="H26" s="798"/>
      <c r="I26" s="801" t="s">
        <v>276</v>
      </c>
      <c r="J26" s="802"/>
      <c r="K26" s="803" t="s">
        <v>299</v>
      </c>
      <c r="L26" s="804"/>
      <c r="M26" s="806"/>
      <c r="O26" s="701"/>
    </row>
    <row r="27" spans="8:15" ht="13.5" thickBot="1">
      <c r="H27" s="736"/>
      <c r="I27" s="740" t="s">
        <v>277</v>
      </c>
      <c r="J27" s="745" t="s">
        <v>278</v>
      </c>
      <c r="K27" s="810" t="s">
        <v>297</v>
      </c>
      <c r="L27" s="811"/>
      <c r="M27" s="815" t="s">
        <v>298</v>
      </c>
      <c r="N27" s="721" t="s">
        <v>301</v>
      </c>
      <c r="O27" s="727"/>
    </row>
    <row r="28" spans="8:15">
      <c r="H28" s="738">
        <v>148</v>
      </c>
      <c r="I28" s="741">
        <v>0.4</v>
      </c>
      <c r="J28" s="746">
        <v>0.8</v>
      </c>
      <c r="K28" s="812">
        <f>$M$25/$K$30*J28</f>
        <v>0.87243523316062177</v>
      </c>
      <c r="L28" s="813"/>
      <c r="M28" s="816">
        <f>H28*K28</f>
        <v>129.12041450777201</v>
      </c>
      <c r="N28" s="708">
        <v>148</v>
      </c>
      <c r="O28" s="710">
        <f>N28*K28</f>
        <v>129.12041450777201</v>
      </c>
    </row>
    <row r="29" spans="8:15" ht="13.5" thickBot="1">
      <c r="H29" s="738">
        <v>30</v>
      </c>
      <c r="I29" s="741">
        <v>0.6</v>
      </c>
      <c r="J29" s="746">
        <v>1.2</v>
      </c>
      <c r="K29" s="812">
        <f>$M$25/$K$30*J29</f>
        <v>1.3086528497409327</v>
      </c>
      <c r="L29" s="813"/>
      <c r="M29" s="816">
        <f>H29*K29</f>
        <v>39.259585492227977</v>
      </c>
      <c r="N29" s="702">
        <v>30</v>
      </c>
      <c r="O29" s="703">
        <f>N29*K29</f>
        <v>39.259585492227977</v>
      </c>
    </row>
    <row r="30" spans="8:15" ht="13.5" thickBot="1">
      <c r="H30" s="751" t="s">
        <v>296</v>
      </c>
      <c r="I30" s="752"/>
      <c r="J30" s="753"/>
      <c r="K30" s="814">
        <f>H28*J28+H29*J29</f>
        <v>154.4</v>
      </c>
      <c r="L30" s="744" t="s">
        <v>295</v>
      </c>
      <c r="M30" s="818">
        <f>SUM(M28:M29)</f>
        <v>168.38</v>
      </c>
      <c r="N30" s="704"/>
      <c r="O30" s="819">
        <f>SUM(O28:O29)</f>
        <v>168.38</v>
      </c>
    </row>
  </sheetData>
  <mergeCells count="29">
    <mergeCell ref="K28:L28"/>
    <mergeCell ref="K29:L29"/>
    <mergeCell ref="H30:J30"/>
    <mergeCell ref="N5:O5"/>
    <mergeCell ref="N17:O17"/>
    <mergeCell ref="N27:O27"/>
    <mergeCell ref="I15:L15"/>
    <mergeCell ref="K17:L17"/>
    <mergeCell ref="K18:L18"/>
    <mergeCell ref="K19:L19"/>
    <mergeCell ref="K20:L20"/>
    <mergeCell ref="I25:L25"/>
    <mergeCell ref="K27:L27"/>
    <mergeCell ref="I16:J16"/>
    <mergeCell ref="K16:M16"/>
    <mergeCell ref="H21:J21"/>
    <mergeCell ref="H24:M24"/>
    <mergeCell ref="H25:H27"/>
    <mergeCell ref="I26:J26"/>
    <mergeCell ref="K26:M26"/>
    <mergeCell ref="I3:K3"/>
    <mergeCell ref="I4:J4"/>
    <mergeCell ref="K4:M4"/>
    <mergeCell ref="H2:M2"/>
    <mergeCell ref="L3:M3"/>
    <mergeCell ref="H3:H5"/>
    <mergeCell ref="H11:J11"/>
    <mergeCell ref="H14:M14"/>
    <mergeCell ref="H15:H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A57B-6DE2-45D8-B6C4-8261F0D60DB4}">
  <dimension ref="B1:O30"/>
  <sheetViews>
    <sheetView topLeftCell="E1" workbookViewId="0">
      <selection activeCell="N30" sqref="N30"/>
    </sheetView>
  </sheetViews>
  <sheetFormatPr defaultRowHeight="12.75"/>
  <cols>
    <col min="1" max="1" width="4.140625" customWidth="1"/>
    <col min="4" max="4" width="56.140625" customWidth="1"/>
    <col min="6" max="6" width="18.28515625" customWidth="1"/>
    <col min="8" max="8" width="11.85546875" customWidth="1"/>
    <col min="9" max="10" width="18.28515625" customWidth="1"/>
    <col min="11" max="11" width="20.5703125" customWidth="1"/>
    <col min="12" max="12" width="38.42578125" customWidth="1"/>
    <col min="13" max="13" width="27.85546875" customWidth="1"/>
  </cols>
  <sheetData>
    <row r="1" spans="2:15" ht="13.5" thickBot="1"/>
    <row r="2" spans="2:15" ht="13.5" thickBot="1">
      <c r="H2" s="728" t="s">
        <v>286</v>
      </c>
      <c r="I2" s="729"/>
      <c r="J2" s="729"/>
      <c r="K2" s="729"/>
      <c r="L2" s="729"/>
      <c r="M2" s="730"/>
    </row>
    <row r="3" spans="2:15" ht="13.5" thickBot="1">
      <c r="B3" s="711" t="s">
        <v>38</v>
      </c>
      <c r="C3" s="712" t="s">
        <v>17</v>
      </c>
      <c r="D3" s="713" t="s">
        <v>39</v>
      </c>
      <c r="E3" s="713" t="s">
        <v>40</v>
      </c>
      <c r="F3" s="714" t="s">
        <v>41</v>
      </c>
      <c r="H3" s="736" t="s">
        <v>279</v>
      </c>
      <c r="I3" s="731" t="s">
        <v>282</v>
      </c>
      <c r="J3" s="732"/>
      <c r="K3" s="733"/>
      <c r="L3" s="734">
        <f>F5</f>
        <v>658.91</v>
      </c>
      <c r="M3" s="735"/>
    </row>
    <row r="4" spans="2:15" ht="13.5" thickBot="1">
      <c r="B4" s="715">
        <v>8</v>
      </c>
      <c r="C4" s="716">
        <v>8</v>
      </c>
      <c r="D4" s="705" t="s">
        <v>127</v>
      </c>
      <c r="E4" s="706" t="s">
        <v>144</v>
      </c>
      <c r="F4" s="707"/>
      <c r="H4" s="737"/>
      <c r="I4" s="722" t="s">
        <v>276</v>
      </c>
      <c r="J4" s="723"/>
      <c r="K4" s="724" t="s">
        <v>285</v>
      </c>
      <c r="L4" s="725"/>
      <c r="M4" s="726"/>
    </row>
    <row r="5" spans="2:15" ht="13.5" thickBot="1">
      <c r="B5" s="717"/>
      <c r="C5" s="718" t="s">
        <v>146</v>
      </c>
      <c r="D5" s="709" t="s">
        <v>128</v>
      </c>
      <c r="E5" s="223" t="s">
        <v>107</v>
      </c>
      <c r="F5" s="710">
        <v>658.91</v>
      </c>
      <c r="H5" s="737"/>
      <c r="I5" s="740" t="s">
        <v>277</v>
      </c>
      <c r="J5" s="745" t="s">
        <v>278</v>
      </c>
      <c r="K5" s="743" t="s">
        <v>280</v>
      </c>
      <c r="L5" s="748" t="s">
        <v>283</v>
      </c>
      <c r="M5" s="815" t="s">
        <v>284</v>
      </c>
      <c r="N5" s="721" t="s">
        <v>301</v>
      </c>
      <c r="O5" s="727"/>
    </row>
    <row r="6" spans="2:15">
      <c r="B6" s="719"/>
      <c r="C6" s="720" t="s">
        <v>208</v>
      </c>
      <c r="D6" s="137" t="s">
        <v>129</v>
      </c>
      <c r="E6" s="216" t="s">
        <v>107</v>
      </c>
      <c r="F6" s="703">
        <v>334.67</v>
      </c>
      <c r="H6" s="738">
        <f>F7+F10</f>
        <v>244</v>
      </c>
      <c r="I6" s="741">
        <v>0.4</v>
      </c>
      <c r="J6" s="746">
        <v>0.8</v>
      </c>
      <c r="K6" s="741">
        <f>H6*J6</f>
        <v>195.20000000000002</v>
      </c>
      <c r="L6" s="749">
        <f>J6*$L$3/$K$11</f>
        <v>2.7004508196721311</v>
      </c>
      <c r="M6" s="816">
        <f>H6*L6</f>
        <v>658.91</v>
      </c>
      <c r="N6" s="708">
        <v>208</v>
      </c>
      <c r="O6" s="710">
        <f>N6*L6</f>
        <v>561.69377049180321</v>
      </c>
    </row>
    <row r="7" spans="2:15">
      <c r="B7" s="719"/>
      <c r="C7" s="720" t="s">
        <v>212</v>
      </c>
      <c r="D7" s="137" t="s">
        <v>131</v>
      </c>
      <c r="E7" s="216" t="s">
        <v>10</v>
      </c>
      <c r="F7" s="703">
        <v>208</v>
      </c>
      <c r="H7" s="738">
        <f>F8+F11</f>
        <v>0</v>
      </c>
      <c r="I7" s="741">
        <v>0.6</v>
      </c>
      <c r="J7" s="746">
        <v>1.2</v>
      </c>
      <c r="K7" s="741">
        <f t="shared" ref="K7:K10" si="0">H7*J7</f>
        <v>0</v>
      </c>
      <c r="L7" s="749">
        <f>J7*$L$3/$K$11</f>
        <v>4.0506762295081957</v>
      </c>
      <c r="M7" s="816">
        <f t="shared" ref="M7:M10" si="1">H7*L7</f>
        <v>0</v>
      </c>
      <c r="N7" s="702">
        <v>0</v>
      </c>
      <c r="O7" s="703">
        <f t="shared" ref="O7:O10" si="2">N7*L7</f>
        <v>0</v>
      </c>
    </row>
    <row r="8" spans="2:15">
      <c r="B8" s="719"/>
      <c r="C8" s="720" t="s">
        <v>213</v>
      </c>
      <c r="D8" s="137" t="s">
        <v>132</v>
      </c>
      <c r="E8" s="216" t="s">
        <v>10</v>
      </c>
      <c r="F8" s="703">
        <v>0</v>
      </c>
      <c r="H8" s="738">
        <f>F9</f>
        <v>0</v>
      </c>
      <c r="I8" s="741">
        <v>0.8</v>
      </c>
      <c r="J8" s="746">
        <v>1.4</v>
      </c>
      <c r="K8" s="741">
        <f t="shared" si="0"/>
        <v>0</v>
      </c>
      <c r="L8" s="749">
        <f>J8*$L$3/$K$11</f>
        <v>4.7257889344262285</v>
      </c>
      <c r="M8" s="816">
        <f t="shared" si="1"/>
        <v>0</v>
      </c>
      <c r="N8" s="702">
        <f>N20</f>
        <v>0</v>
      </c>
      <c r="O8" s="703">
        <f t="shared" si="2"/>
        <v>0</v>
      </c>
    </row>
    <row r="9" spans="2:15">
      <c r="B9" s="719"/>
      <c r="C9" s="720" t="s">
        <v>214</v>
      </c>
      <c r="D9" s="137" t="s">
        <v>235</v>
      </c>
      <c r="E9" s="216" t="s">
        <v>10</v>
      </c>
      <c r="F9" s="703">
        <v>0</v>
      </c>
      <c r="H9" s="738">
        <v>0</v>
      </c>
      <c r="I9" s="741">
        <v>1</v>
      </c>
      <c r="J9" s="746">
        <v>1.8</v>
      </c>
      <c r="K9" s="741">
        <f t="shared" si="0"/>
        <v>0</v>
      </c>
      <c r="L9" s="749">
        <f>J9*$L$3/$K$11</f>
        <v>6.0760143442622949</v>
      </c>
      <c r="M9" s="816">
        <f t="shared" si="1"/>
        <v>0</v>
      </c>
      <c r="N9" s="702"/>
      <c r="O9" s="703">
        <f t="shared" si="2"/>
        <v>0</v>
      </c>
    </row>
    <row r="10" spans="2:15" ht="13.5" thickBot="1">
      <c r="B10" s="719"/>
      <c r="C10" s="720" t="s">
        <v>215</v>
      </c>
      <c r="D10" s="137" t="s">
        <v>133</v>
      </c>
      <c r="E10" s="216" t="s">
        <v>10</v>
      </c>
      <c r="F10" s="703">
        <v>36</v>
      </c>
      <c r="H10" s="739">
        <v>0</v>
      </c>
      <c r="I10" s="742">
        <v>1.5</v>
      </c>
      <c r="J10" s="747">
        <v>2.2999999999999998</v>
      </c>
      <c r="K10" s="742">
        <f t="shared" si="0"/>
        <v>0</v>
      </c>
      <c r="L10" s="749">
        <f>J10*$L$3/$K$11</f>
        <v>7.7637961065573746</v>
      </c>
      <c r="M10" s="817">
        <f t="shared" si="1"/>
        <v>0</v>
      </c>
      <c r="N10" s="702"/>
      <c r="O10" s="703">
        <f t="shared" si="2"/>
        <v>0</v>
      </c>
    </row>
    <row r="11" spans="2:15" ht="13.5" thickBot="1">
      <c r="B11" s="719"/>
      <c r="C11" s="720" t="s">
        <v>216</v>
      </c>
      <c r="D11" s="137" t="s">
        <v>134</v>
      </c>
      <c r="E11" s="216" t="s">
        <v>10</v>
      </c>
      <c r="F11" s="703">
        <v>0</v>
      </c>
      <c r="H11" s="751" t="s">
        <v>281</v>
      </c>
      <c r="I11" s="752"/>
      <c r="J11" s="753"/>
      <c r="K11" s="750">
        <f>SUM(K6:K10)</f>
        <v>195.20000000000002</v>
      </c>
      <c r="L11" s="744" t="s">
        <v>282</v>
      </c>
      <c r="M11" s="818">
        <f>SUM(M6:M10)</f>
        <v>658.91</v>
      </c>
      <c r="N11" s="704"/>
      <c r="O11" s="819">
        <f>SUM(O6:O10)</f>
        <v>561.69377049180321</v>
      </c>
    </row>
    <row r="12" spans="2:15" ht="13.5" thickBot="1">
      <c r="B12" s="715"/>
      <c r="C12" s="716" t="s">
        <v>239</v>
      </c>
      <c r="D12" s="705" t="s">
        <v>161</v>
      </c>
      <c r="E12" s="706" t="s">
        <v>107</v>
      </c>
      <c r="F12" s="707">
        <v>182.74</v>
      </c>
      <c r="O12" s="701"/>
    </row>
    <row r="13" spans="2:15" ht="13.5" thickBot="1">
      <c r="O13" s="701"/>
    </row>
    <row r="14" spans="2:15" ht="13.5" thickBot="1">
      <c r="H14" s="728" t="s">
        <v>293</v>
      </c>
      <c r="I14" s="800"/>
      <c r="J14" s="800"/>
      <c r="K14" s="800"/>
      <c r="L14" s="800"/>
      <c r="M14" s="805"/>
      <c r="O14" s="701"/>
    </row>
    <row r="15" spans="2:15" ht="13.5" thickBot="1">
      <c r="H15" s="799" t="s">
        <v>279</v>
      </c>
      <c r="I15" s="807" t="s">
        <v>302</v>
      </c>
      <c r="J15" s="808"/>
      <c r="K15" s="808"/>
      <c r="L15" s="808"/>
      <c r="M15" s="809">
        <f>F6</f>
        <v>334.67</v>
      </c>
      <c r="O15" s="701"/>
    </row>
    <row r="16" spans="2:15" ht="13.5" thickBot="1">
      <c r="H16" s="798"/>
      <c r="I16" s="801" t="s">
        <v>276</v>
      </c>
      <c r="J16" s="802"/>
      <c r="K16" s="803" t="s">
        <v>299</v>
      </c>
      <c r="L16" s="804"/>
      <c r="M16" s="806"/>
      <c r="O16" s="701"/>
    </row>
    <row r="17" spans="8:15" ht="13.5" thickBot="1">
      <c r="H17" s="736"/>
      <c r="I17" s="740" t="s">
        <v>277</v>
      </c>
      <c r="J17" s="745" t="s">
        <v>278</v>
      </c>
      <c r="K17" s="810" t="s">
        <v>297</v>
      </c>
      <c r="L17" s="811"/>
      <c r="M17" s="815" t="s">
        <v>298</v>
      </c>
      <c r="N17" s="721" t="s">
        <v>301</v>
      </c>
      <c r="O17" s="727"/>
    </row>
    <row r="18" spans="8:15">
      <c r="H18" s="738">
        <f>F7</f>
        <v>208</v>
      </c>
      <c r="I18" s="741">
        <v>0.4</v>
      </c>
      <c r="J18" s="746">
        <v>0.8</v>
      </c>
      <c r="K18" s="812">
        <f>$M$15/$K$21*J18</f>
        <v>1.6089903846153846</v>
      </c>
      <c r="L18" s="813"/>
      <c r="M18" s="816">
        <f>H18*K18</f>
        <v>334.67</v>
      </c>
      <c r="N18" s="708">
        <v>208</v>
      </c>
      <c r="O18" s="710">
        <f>N18*K18</f>
        <v>334.67</v>
      </c>
    </row>
    <row r="19" spans="8:15">
      <c r="H19" s="738">
        <f t="shared" ref="H19:H20" si="3">F8</f>
        <v>0</v>
      </c>
      <c r="I19" s="741">
        <v>0.6</v>
      </c>
      <c r="J19" s="746">
        <v>1.2</v>
      </c>
      <c r="K19" s="812">
        <f t="shared" ref="K19:K20" si="4">$M$15/$K$21*J19</f>
        <v>2.4134855769230765</v>
      </c>
      <c r="L19" s="813"/>
      <c r="M19" s="816">
        <f>H19*K19</f>
        <v>0</v>
      </c>
      <c r="N19" s="702">
        <v>0</v>
      </c>
      <c r="O19" s="703">
        <f t="shared" ref="O19:O20" si="5">N19*K19</f>
        <v>0</v>
      </c>
    </row>
    <row r="20" spans="8:15" ht="13.5" thickBot="1">
      <c r="H20" s="738">
        <f t="shared" si="3"/>
        <v>0</v>
      </c>
      <c r="I20" s="741">
        <v>0.8</v>
      </c>
      <c r="J20" s="746">
        <v>1.4</v>
      </c>
      <c r="K20" s="812">
        <f t="shared" si="4"/>
        <v>2.8157331730769228</v>
      </c>
      <c r="L20" s="813"/>
      <c r="M20" s="816">
        <f>H20*K20</f>
        <v>0</v>
      </c>
      <c r="N20" s="702"/>
      <c r="O20" s="703">
        <f t="shared" si="5"/>
        <v>0</v>
      </c>
    </row>
    <row r="21" spans="8:15" ht="13.5" thickBot="1">
      <c r="H21" s="751" t="s">
        <v>296</v>
      </c>
      <c r="I21" s="752"/>
      <c r="J21" s="753"/>
      <c r="K21" s="814">
        <f>H18*J18+H19*J19+H20*J20</f>
        <v>166.4</v>
      </c>
      <c r="L21" s="744" t="s">
        <v>295</v>
      </c>
      <c r="M21" s="818">
        <f>SUM(M18:M20)</f>
        <v>334.67</v>
      </c>
      <c r="N21" s="704"/>
      <c r="O21" s="819">
        <f>SUM(O18:O20)</f>
        <v>334.67</v>
      </c>
    </row>
    <row r="22" spans="8:15">
      <c r="O22" s="701"/>
    </row>
    <row r="23" spans="8:15" ht="13.5" thickBot="1">
      <c r="O23" s="701"/>
    </row>
    <row r="24" spans="8:15" ht="13.5" thickBot="1">
      <c r="H24" s="728" t="s">
        <v>294</v>
      </c>
      <c r="I24" s="800"/>
      <c r="J24" s="800"/>
      <c r="K24" s="800"/>
      <c r="L24" s="800"/>
      <c r="M24" s="805"/>
      <c r="O24" s="701"/>
    </row>
    <row r="25" spans="8:15" ht="13.5" thickBot="1">
      <c r="H25" s="799" t="s">
        <v>279</v>
      </c>
      <c r="I25" s="807" t="s">
        <v>300</v>
      </c>
      <c r="J25" s="808"/>
      <c r="K25" s="808"/>
      <c r="L25" s="808"/>
      <c r="M25" s="809">
        <f>F12</f>
        <v>182.74</v>
      </c>
      <c r="O25" s="701"/>
    </row>
    <row r="26" spans="8:15" ht="13.5" thickBot="1">
      <c r="H26" s="798"/>
      <c r="I26" s="801" t="s">
        <v>276</v>
      </c>
      <c r="J26" s="802"/>
      <c r="K26" s="803" t="s">
        <v>299</v>
      </c>
      <c r="L26" s="804"/>
      <c r="M26" s="806"/>
      <c r="O26" s="701"/>
    </row>
    <row r="27" spans="8:15" ht="13.5" thickBot="1">
      <c r="H27" s="736"/>
      <c r="I27" s="740" t="s">
        <v>277</v>
      </c>
      <c r="J27" s="745" t="s">
        <v>278</v>
      </c>
      <c r="K27" s="810" t="s">
        <v>297</v>
      </c>
      <c r="L27" s="811"/>
      <c r="M27" s="815" t="s">
        <v>298</v>
      </c>
      <c r="N27" s="721" t="s">
        <v>301</v>
      </c>
      <c r="O27" s="727"/>
    </row>
    <row r="28" spans="8:15">
      <c r="H28" s="738">
        <f>F10</f>
        <v>36</v>
      </c>
      <c r="I28" s="741">
        <v>0.4</v>
      </c>
      <c r="J28" s="746">
        <v>0.8</v>
      </c>
      <c r="K28" s="812">
        <f>$M$25/$K$30*J28</f>
        <v>5.0761111111111115</v>
      </c>
      <c r="L28" s="813"/>
      <c r="M28" s="816">
        <f>H28*K28</f>
        <v>182.74</v>
      </c>
      <c r="N28" s="708">
        <v>0</v>
      </c>
      <c r="O28" s="710">
        <f>N28*K28</f>
        <v>0</v>
      </c>
    </row>
    <row r="29" spans="8:15" ht="13.5" thickBot="1">
      <c r="H29" s="738">
        <f>F11</f>
        <v>0</v>
      </c>
      <c r="I29" s="741">
        <v>0.6</v>
      </c>
      <c r="J29" s="746">
        <v>1.2</v>
      </c>
      <c r="K29" s="812">
        <f>$M$25/$K$30*J29</f>
        <v>7.6141666666666667</v>
      </c>
      <c r="L29" s="813"/>
      <c r="M29" s="816">
        <f>H29*K29</f>
        <v>0</v>
      </c>
      <c r="N29" s="702">
        <v>0</v>
      </c>
      <c r="O29" s="703">
        <f>N29*K29</f>
        <v>0</v>
      </c>
    </row>
    <row r="30" spans="8:15" ht="13.5" thickBot="1">
      <c r="H30" s="751" t="s">
        <v>296</v>
      </c>
      <c r="I30" s="752"/>
      <c r="J30" s="753"/>
      <c r="K30" s="814">
        <f>H28*J28+H29*J29</f>
        <v>28.8</v>
      </c>
      <c r="L30" s="744" t="s">
        <v>295</v>
      </c>
      <c r="M30" s="818">
        <f>SUM(M28:M29)</f>
        <v>182.74</v>
      </c>
      <c r="N30" s="704"/>
      <c r="O30" s="819">
        <f>SUM(O28:O29)</f>
        <v>0</v>
      </c>
    </row>
  </sheetData>
  <mergeCells count="29">
    <mergeCell ref="K28:L28"/>
    <mergeCell ref="K29:L29"/>
    <mergeCell ref="H30:J30"/>
    <mergeCell ref="H25:H27"/>
    <mergeCell ref="I25:L25"/>
    <mergeCell ref="I26:J26"/>
    <mergeCell ref="K26:M26"/>
    <mergeCell ref="K27:L27"/>
    <mergeCell ref="N27:O27"/>
    <mergeCell ref="N17:O17"/>
    <mergeCell ref="K18:L18"/>
    <mergeCell ref="K19:L19"/>
    <mergeCell ref="K20:L20"/>
    <mergeCell ref="H21:J21"/>
    <mergeCell ref="H24:M24"/>
    <mergeCell ref="H14:M14"/>
    <mergeCell ref="H15:H17"/>
    <mergeCell ref="I15:L15"/>
    <mergeCell ref="I16:J16"/>
    <mergeCell ref="K16:M16"/>
    <mergeCell ref="K17:L17"/>
    <mergeCell ref="H2:M2"/>
    <mergeCell ref="H3:H5"/>
    <mergeCell ref="I3:K3"/>
    <mergeCell ref="L3:M3"/>
    <mergeCell ref="I4:J4"/>
    <mergeCell ref="K4:M4"/>
    <mergeCell ref="N5:O5"/>
    <mergeCell ref="H11:J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MEDIÇÃO</vt:lpstr>
      <vt:lpstr>RESUMO</vt:lpstr>
      <vt:lpstr>Rua Otávio de J. Biscaia</vt:lpstr>
      <vt:lpstr>Rua Antônio C. Buher</vt:lpstr>
      <vt:lpstr>MEDIÇÃO!Area_de_impressao</vt:lpstr>
      <vt:lpstr>RESUMO!Area_de_impressao</vt:lpstr>
      <vt:lpstr>MEDIÇÃO!fim</vt:lpstr>
      <vt:lpstr>MEDIÇÃO!Titulos_de_impressao</vt:lpstr>
      <vt:lpstr>MEDIÇÃO!total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CTI</dc:creator>
  <cp:lastModifiedBy>Carlos Eduardo de Andrade</cp:lastModifiedBy>
  <cp:lastPrinted>2023-07-24T18:29:22Z</cp:lastPrinted>
  <dcterms:created xsi:type="dcterms:W3CDTF">2001-08-30T17:18:48Z</dcterms:created>
  <dcterms:modified xsi:type="dcterms:W3CDTF">2023-07-24T18:33:17Z</dcterms:modified>
</cp:coreProperties>
</file>