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priscila.conti\Desktop\BackUP_Priscila\Balanços\2022\Consolidado\"/>
    </mc:Choice>
  </mc:AlternateContent>
  <xr:revisionPtr revIDLastSave="0" documentId="13_ncr:1_{46919B6B-504D-4090-9B44-C0B5C6027FFB}" xr6:coauthVersionLast="47" xr6:coauthVersionMax="47" xr10:uidLastSave="{00000000-0000-0000-0000-000000000000}"/>
  <bookViews>
    <workbookView xWindow="-120" yWindow="-120" windowWidth="29040" windowHeight="15840" xr2:uid="{00000000-000D-0000-FFFF-FFFF00000000}"/>
  </bookViews>
  <sheets>
    <sheet name="Table 2" sheetId="2" r:id="rId1"/>
    <sheet name="Cont 40_00006-0_P 90-94" sheetId="8" r:id="rId2"/>
    <sheet name="Cont 0040_00002-P 89-93" sheetId="9" r:id="rId3"/>
    <sheet name="Parcelamento IPSJBV" sheetId="3" r:id="rId4"/>
    <sheet name="Aterro - 62 - 72" sheetId="4" r:id="rId5"/>
    <sheet name="Luminarias - 60150-6 - P 68" sheetId="7" r:id="rId6"/>
  </sheets>
  <definedNames>
    <definedName name="_xlnm.Print_Area" localSheetId="0">'Table 2'!$A$1:$J$33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 i="2" l="1"/>
  <c r="J17" i="2" l="1"/>
  <c r="J14" i="2"/>
  <c r="J13" i="2"/>
  <c r="G19" i="2"/>
  <c r="F19" i="2"/>
  <c r="H19" i="2"/>
  <c r="J6" i="2"/>
  <c r="D83" i="9"/>
  <c r="E83" i="9"/>
  <c r="F83" i="9"/>
  <c r="C83" i="9"/>
  <c r="D6" i="9"/>
  <c r="F5" i="9"/>
  <c r="C6" i="9" s="1"/>
  <c r="F6" i="9" s="1"/>
  <c r="C7" i="9" s="1"/>
  <c r="J12" i="2"/>
  <c r="J10" i="2" l="1"/>
  <c r="E6" i="9"/>
  <c r="D7" i="9"/>
  <c r="F7" i="9"/>
  <c r="C8" i="9" s="1"/>
  <c r="A7" i="9"/>
  <c r="A6" i="9"/>
  <c r="J11" i="2"/>
  <c r="D8" i="9" l="1"/>
  <c r="F8" i="9"/>
  <c r="C9" i="9" s="1"/>
  <c r="A8" i="9"/>
  <c r="E7" i="9"/>
  <c r="F9" i="9" l="1"/>
  <c r="C10" i="9" s="1"/>
  <c r="A9" i="9"/>
  <c r="D9" i="9"/>
  <c r="E8" i="9"/>
  <c r="F10" i="9" l="1"/>
  <c r="C11" i="9" s="1"/>
  <c r="A10" i="9"/>
  <c r="D10" i="9"/>
  <c r="E10" i="9" s="1"/>
  <c r="E9" i="9"/>
  <c r="D11" i="9" l="1"/>
  <c r="E11" i="9" s="1"/>
  <c r="F11" i="9"/>
  <c r="C12" i="9" s="1"/>
  <c r="A11" i="9"/>
  <c r="D12" i="9" l="1"/>
  <c r="E12" i="9"/>
  <c r="F12" i="9"/>
  <c r="C13" i="9" s="1"/>
  <c r="A12" i="9"/>
  <c r="F13" i="9" l="1"/>
  <c r="C14" i="9" s="1"/>
  <c r="A13" i="9"/>
  <c r="D13" i="9"/>
  <c r="E13" i="9" s="1"/>
  <c r="F14" i="9" l="1"/>
  <c r="C15" i="9" s="1"/>
  <c r="A14" i="9"/>
  <c r="D14" i="9"/>
  <c r="E14" i="9" s="1"/>
  <c r="F15" i="9" l="1"/>
  <c r="C16" i="9" s="1"/>
  <c r="D15" i="9"/>
  <c r="E15" i="9"/>
  <c r="A15" i="9"/>
  <c r="D16" i="9" l="1"/>
  <c r="E16" i="9" s="1"/>
  <c r="F16" i="9"/>
  <c r="C17" i="9" s="1"/>
  <c r="A16" i="9"/>
  <c r="F17" i="9" l="1"/>
  <c r="C18" i="9" s="1"/>
  <c r="A17" i="9"/>
  <c r="D17" i="9"/>
  <c r="E17" i="9" s="1"/>
  <c r="F18" i="9" l="1"/>
  <c r="C19" i="9" s="1"/>
  <c r="A18" i="9"/>
  <c r="D18" i="9"/>
  <c r="E18" i="9" s="1"/>
  <c r="D19" i="9" l="1"/>
  <c r="E19" i="9" s="1"/>
  <c r="F19" i="9"/>
  <c r="C20" i="9" s="1"/>
  <c r="A19" i="9"/>
  <c r="D20" i="9" l="1"/>
  <c r="E20" i="9" s="1"/>
  <c r="A20" i="9"/>
  <c r="F20" i="9"/>
  <c r="C21" i="9" s="1"/>
  <c r="F21" i="9" l="1"/>
  <c r="C22" i="9" s="1"/>
  <c r="A21" i="9"/>
  <c r="D21" i="9"/>
  <c r="E21" i="9" s="1"/>
  <c r="F22" i="9" l="1"/>
  <c r="C23" i="9" s="1"/>
  <c r="A22" i="9"/>
  <c r="D22" i="9"/>
  <c r="E22" i="9" s="1"/>
  <c r="D23" i="9" l="1"/>
  <c r="E23" i="9" s="1"/>
  <c r="F23" i="9"/>
  <c r="C24" i="9" s="1"/>
  <c r="A23" i="9"/>
  <c r="D24" i="9" l="1"/>
  <c r="F24" i="9"/>
  <c r="C25" i="9" s="1"/>
  <c r="A24" i="9"/>
  <c r="E24" i="9"/>
  <c r="F25" i="9" l="1"/>
  <c r="C26" i="9" s="1"/>
  <c r="A25" i="9"/>
  <c r="D25" i="9"/>
  <c r="E25" i="9" s="1"/>
  <c r="F26" i="9" l="1"/>
  <c r="C27" i="9" s="1"/>
  <c r="A26" i="9"/>
  <c r="D26" i="9"/>
  <c r="E26" i="9" s="1"/>
  <c r="D27" i="9" l="1"/>
  <c r="E27" i="9" s="1"/>
  <c r="F27" i="9"/>
  <c r="C28" i="9" s="1"/>
  <c r="A27" i="9"/>
  <c r="D28" i="9" l="1"/>
  <c r="E28" i="9" s="1"/>
  <c r="F28" i="9"/>
  <c r="C29" i="9" s="1"/>
  <c r="A28" i="9"/>
  <c r="F29" i="9" l="1"/>
  <c r="C30" i="9" s="1"/>
  <c r="A29" i="9"/>
  <c r="D29" i="9"/>
  <c r="E29" i="9" s="1"/>
  <c r="F30" i="9" l="1"/>
  <c r="C31" i="9" s="1"/>
  <c r="A30" i="9"/>
  <c r="D30" i="9"/>
  <c r="E30" i="9" s="1"/>
  <c r="D31" i="9" l="1"/>
  <c r="E31" i="9" s="1"/>
  <c r="A31" i="9"/>
  <c r="F31" i="9"/>
  <c r="C32" i="9" s="1"/>
  <c r="D32" i="9" l="1"/>
  <c r="F32" i="9"/>
  <c r="C33" i="9" s="1"/>
  <c r="A32" i="9"/>
  <c r="E32" i="9"/>
  <c r="F33" i="9" l="1"/>
  <c r="C34" i="9" s="1"/>
  <c r="A33" i="9"/>
  <c r="D33" i="9"/>
  <c r="E33" i="9" s="1"/>
  <c r="F34" i="9" l="1"/>
  <c r="C35" i="9" s="1"/>
  <c r="A34" i="9"/>
  <c r="D34" i="9"/>
  <c r="E34" i="9" s="1"/>
  <c r="D35" i="9" l="1"/>
  <c r="E35" i="9" s="1"/>
  <c r="F35" i="9"/>
  <c r="C36" i="9" s="1"/>
  <c r="A35" i="9"/>
  <c r="D36" i="9" l="1"/>
  <c r="F36" i="9"/>
  <c r="C37" i="9" s="1"/>
  <c r="A36" i="9"/>
  <c r="E36" i="9"/>
  <c r="F37" i="9" l="1"/>
  <c r="C38" i="9" s="1"/>
  <c r="A37" i="9"/>
  <c r="D37" i="9"/>
  <c r="E37" i="9" s="1"/>
  <c r="F38" i="9" l="1"/>
  <c r="C39" i="9" s="1"/>
  <c r="A38" i="9"/>
  <c r="D38" i="9"/>
  <c r="E38" i="9" s="1"/>
  <c r="D39" i="9" l="1"/>
  <c r="E39" i="9" s="1"/>
  <c r="F39" i="9"/>
  <c r="C40" i="9" s="1"/>
  <c r="A39" i="9"/>
  <c r="D40" i="9" l="1"/>
  <c r="F40" i="9"/>
  <c r="C41" i="9" s="1"/>
  <c r="A40" i="9"/>
  <c r="E40" i="9"/>
  <c r="F41" i="9" l="1"/>
  <c r="C42" i="9" s="1"/>
  <c r="A41" i="9"/>
  <c r="D41" i="9"/>
  <c r="E41" i="9" s="1"/>
  <c r="F42" i="9" l="1"/>
  <c r="C43" i="9" s="1"/>
  <c r="A42" i="9"/>
  <c r="D42" i="9"/>
  <c r="E42" i="9" s="1"/>
  <c r="D43" i="9" l="1"/>
  <c r="E43" i="9" s="1"/>
  <c r="F43" i="9"/>
  <c r="C44" i="9" s="1"/>
  <c r="A43" i="9"/>
  <c r="D44" i="9" l="1"/>
  <c r="F44" i="9"/>
  <c r="C45" i="9" s="1"/>
  <c r="A44" i="9"/>
  <c r="E44" i="9"/>
  <c r="F45" i="9" l="1"/>
  <c r="C46" i="9" s="1"/>
  <c r="A45" i="9"/>
  <c r="D45" i="9"/>
  <c r="E45" i="9" s="1"/>
  <c r="F46" i="9" l="1"/>
  <c r="C47" i="9" s="1"/>
  <c r="A46" i="9"/>
  <c r="D46" i="9"/>
  <c r="E46" i="9" s="1"/>
  <c r="D47" i="9" l="1"/>
  <c r="E47" i="9" s="1"/>
  <c r="A47" i="9"/>
  <c r="F47" i="9"/>
  <c r="C48" i="9" s="1"/>
  <c r="D48" i="9" l="1"/>
  <c r="E48" i="9" s="1"/>
  <c r="F48" i="9"/>
  <c r="C49" i="9" s="1"/>
  <c r="A48" i="9"/>
  <c r="F49" i="9" l="1"/>
  <c r="C50" i="9" s="1"/>
  <c r="A49" i="9"/>
  <c r="D49" i="9"/>
  <c r="E49" i="9" s="1"/>
  <c r="F50" i="9" l="1"/>
  <c r="C51" i="9" s="1"/>
  <c r="A50" i="9"/>
  <c r="D50" i="9"/>
  <c r="E50" i="9" s="1"/>
  <c r="D51" i="9" l="1"/>
  <c r="E51" i="9" s="1"/>
  <c r="F51" i="9"/>
  <c r="C52" i="9" s="1"/>
  <c r="A51" i="9"/>
  <c r="D52" i="9" l="1"/>
  <c r="E52" i="9" s="1"/>
  <c r="F52" i="9"/>
  <c r="C53" i="9" s="1"/>
  <c r="A52" i="9"/>
  <c r="F53" i="9" l="1"/>
  <c r="C54" i="9" s="1"/>
  <c r="A53" i="9"/>
  <c r="D53" i="9"/>
  <c r="E53" i="9" s="1"/>
  <c r="F54" i="9" l="1"/>
  <c r="C55" i="9" s="1"/>
  <c r="A54" i="9"/>
  <c r="D54" i="9"/>
  <c r="E54" i="9" s="1"/>
  <c r="D55" i="9" l="1"/>
  <c r="E55" i="9" s="1"/>
  <c r="F55" i="9"/>
  <c r="C56" i="9" s="1"/>
  <c r="A55" i="9"/>
  <c r="D56" i="9" l="1"/>
  <c r="E56" i="9" s="1"/>
  <c r="F56" i="9"/>
  <c r="C57" i="9" s="1"/>
  <c r="A56" i="9"/>
  <c r="F57" i="9" l="1"/>
  <c r="C58" i="9" s="1"/>
  <c r="A57" i="9"/>
  <c r="D57" i="9"/>
  <c r="E57" i="9" s="1"/>
  <c r="F58" i="9" l="1"/>
  <c r="C59" i="9" s="1"/>
  <c r="A58" i="9"/>
  <c r="D58" i="9"/>
  <c r="E58" i="9" s="1"/>
  <c r="D59" i="9" l="1"/>
  <c r="E59" i="9" s="1"/>
  <c r="F59" i="9"/>
  <c r="C60" i="9" s="1"/>
  <c r="A59" i="9"/>
  <c r="D60" i="9" l="1"/>
  <c r="E60" i="9" s="1"/>
  <c r="F60" i="9"/>
  <c r="C61" i="9" s="1"/>
  <c r="A60" i="9"/>
  <c r="F61" i="9" l="1"/>
  <c r="C62" i="9" s="1"/>
  <c r="A61" i="9"/>
  <c r="D61" i="9"/>
  <c r="E61" i="9" s="1"/>
  <c r="F62" i="9" l="1"/>
  <c r="C63" i="9" s="1"/>
  <c r="A62" i="9"/>
  <c r="D62" i="9"/>
  <c r="E62" i="9" s="1"/>
  <c r="D63" i="9" l="1"/>
  <c r="E63" i="9" s="1"/>
  <c r="A63" i="9"/>
  <c r="F63" i="9"/>
  <c r="C64" i="9" s="1"/>
  <c r="D64" i="9" l="1"/>
  <c r="E64" i="9" s="1"/>
  <c r="F64" i="9"/>
  <c r="C65" i="9" s="1"/>
  <c r="A64" i="9"/>
  <c r="F65" i="9" l="1"/>
  <c r="C66" i="9" s="1"/>
  <c r="A65" i="9"/>
  <c r="D65" i="9"/>
  <c r="E65" i="9" s="1"/>
  <c r="F66" i="9" l="1"/>
  <c r="C67" i="9" s="1"/>
  <c r="A66" i="9"/>
  <c r="D66" i="9"/>
  <c r="E66" i="9" s="1"/>
  <c r="D67" i="9" l="1"/>
  <c r="E67" i="9" s="1"/>
  <c r="A67" i="9"/>
  <c r="F67" i="9"/>
  <c r="C68" i="9" s="1"/>
  <c r="D68" i="9" l="1"/>
  <c r="E68" i="9" s="1"/>
  <c r="F68" i="9"/>
  <c r="C69" i="9" s="1"/>
  <c r="A68" i="9"/>
  <c r="F69" i="9" l="1"/>
  <c r="C70" i="9" s="1"/>
  <c r="A69" i="9"/>
  <c r="D69" i="9"/>
  <c r="E69" i="9" s="1"/>
  <c r="F70" i="9" l="1"/>
  <c r="C71" i="9" s="1"/>
  <c r="A70" i="9"/>
  <c r="D70" i="9"/>
  <c r="E70" i="9" s="1"/>
  <c r="D71" i="9" l="1"/>
  <c r="E71" i="9" s="1"/>
  <c r="F71" i="9"/>
  <c r="C72" i="9" s="1"/>
  <c r="A71" i="9"/>
  <c r="D72" i="9" l="1"/>
  <c r="F72" i="9"/>
  <c r="C73" i="9" s="1"/>
  <c r="A72" i="9"/>
  <c r="E72" i="9"/>
  <c r="F73" i="9" l="1"/>
  <c r="C74" i="9" s="1"/>
  <c r="A73" i="9"/>
  <c r="D73" i="9"/>
  <c r="E73" i="9" s="1"/>
  <c r="F74" i="9" l="1"/>
  <c r="C75" i="9" s="1"/>
  <c r="A74" i="9"/>
  <c r="D74" i="9"/>
  <c r="E74" i="9" s="1"/>
  <c r="D75" i="9" l="1"/>
  <c r="E75" i="9" s="1"/>
  <c r="F75" i="9"/>
  <c r="C76" i="9" s="1"/>
  <c r="A75" i="9"/>
  <c r="D76" i="9" l="1"/>
  <c r="E76" i="9" s="1"/>
  <c r="F76" i="9"/>
  <c r="C77" i="9" s="1"/>
  <c r="A76" i="9"/>
  <c r="F77" i="9" l="1"/>
  <c r="C78" i="9" s="1"/>
  <c r="A77" i="9"/>
  <c r="D77" i="9"/>
  <c r="E77" i="9" s="1"/>
  <c r="F78" i="9" l="1"/>
  <c r="C79" i="9" s="1"/>
  <c r="A78" i="9"/>
  <c r="D78" i="9"/>
  <c r="E78" i="9" s="1"/>
  <c r="D79" i="9" l="1"/>
  <c r="E79" i="9" s="1"/>
  <c r="A79" i="9"/>
  <c r="F79" i="9"/>
  <c r="C80" i="9" s="1"/>
  <c r="D80" i="9" l="1"/>
  <c r="E80" i="9" s="1"/>
  <c r="F80" i="9"/>
  <c r="C81" i="9" s="1"/>
  <c r="A80" i="9"/>
  <c r="F81" i="9" l="1"/>
  <c r="C82" i="9" s="1"/>
  <c r="A81" i="9"/>
  <c r="D81" i="9"/>
  <c r="E81" i="9" s="1"/>
  <c r="F82" i="9" l="1"/>
  <c r="A82" i="9"/>
  <c r="D82" i="9"/>
  <c r="I16" i="9" s="1"/>
  <c r="E82" i="9" l="1"/>
  <c r="I15" i="9" l="1"/>
  <c r="I14" i="9"/>
  <c r="I10" i="8" l="1"/>
  <c r="I9" i="8"/>
  <c r="D86" i="8"/>
  <c r="C86" i="8"/>
  <c r="D6" i="8"/>
  <c r="F5" i="8"/>
  <c r="C6" i="8" s="1"/>
  <c r="D25" i="7"/>
  <c r="C25" i="7"/>
  <c r="E25" i="7"/>
  <c r="D6" i="7"/>
  <c r="F5" i="7"/>
  <c r="C6" i="7" s="1"/>
  <c r="I24" i="4"/>
  <c r="I23" i="4"/>
  <c r="E64" i="4"/>
  <c r="D64" i="4"/>
  <c r="C64" i="4"/>
  <c r="M4" i="4"/>
  <c r="M5" i="4" s="1"/>
  <c r="M6" i="4" s="1"/>
  <c r="M3" i="4"/>
  <c r="D6" i="4"/>
  <c r="F5" i="4"/>
  <c r="F6" i="8" l="1"/>
  <c r="C7" i="8" s="1"/>
  <c r="F7" i="8" s="1"/>
  <c r="C8" i="8" s="1"/>
  <c r="A6" i="8"/>
  <c r="A7" i="8" s="1"/>
  <c r="E6" i="8"/>
  <c r="D7" i="8"/>
  <c r="F6" i="7"/>
  <c r="C7" i="7" s="1"/>
  <c r="A6" i="7"/>
  <c r="E6" i="7"/>
  <c r="M8" i="4"/>
  <c r="M9" i="4" s="1"/>
  <c r="E6" i="4" s="1"/>
  <c r="F8" i="8" l="1"/>
  <c r="C9" i="8" s="1"/>
  <c r="A8" i="8"/>
  <c r="D8" i="8"/>
  <c r="E8" i="8" s="1"/>
  <c r="E7" i="8"/>
  <c r="F7" i="7"/>
  <c r="C8" i="7" s="1"/>
  <c r="A7" i="7"/>
  <c r="D7" i="7"/>
  <c r="E7" i="7" s="1"/>
  <c r="C6" i="4"/>
  <c r="F9" i="8" l="1"/>
  <c r="C10" i="8" s="1"/>
  <c r="A9" i="8"/>
  <c r="D9" i="8"/>
  <c r="D8" i="7"/>
  <c r="E8" i="7" s="1"/>
  <c r="F8" i="7"/>
  <c r="C9" i="7" s="1"/>
  <c r="A8" i="7"/>
  <c r="F6" i="4"/>
  <c r="A6" i="4"/>
  <c r="E9" i="8" l="1"/>
  <c r="F10" i="8"/>
  <c r="C11" i="8" s="1"/>
  <c r="D10" i="8"/>
  <c r="E10" i="8" s="1"/>
  <c r="A10" i="8"/>
  <c r="D9" i="7"/>
  <c r="F9" i="7"/>
  <c r="C10" i="7" s="1"/>
  <c r="A9" i="7"/>
  <c r="E7" i="4"/>
  <c r="D7" i="4"/>
  <c r="D11" i="8" l="1"/>
  <c r="F11" i="8"/>
  <c r="C12" i="8" s="1"/>
  <c r="A11" i="8"/>
  <c r="E11" i="8"/>
  <c r="E9" i="7"/>
  <c r="F10" i="7"/>
  <c r="C11" i="7" s="1"/>
  <c r="A10" i="7"/>
  <c r="D10" i="7"/>
  <c r="E10" i="7" s="1"/>
  <c r="C7" i="4"/>
  <c r="A7" i="4" s="1"/>
  <c r="F7" i="4"/>
  <c r="D12" i="8" l="1"/>
  <c r="E12" i="8" s="1"/>
  <c r="F12" i="8"/>
  <c r="C13" i="8" s="1"/>
  <c r="A12" i="8"/>
  <c r="F11" i="7"/>
  <c r="C12" i="7" s="1"/>
  <c r="A11" i="7"/>
  <c r="D11" i="7"/>
  <c r="E11" i="7" s="1"/>
  <c r="D8" i="4"/>
  <c r="E8" i="4"/>
  <c r="F13" i="8" l="1"/>
  <c r="C14" i="8" s="1"/>
  <c r="A13" i="8"/>
  <c r="D13" i="8"/>
  <c r="E13" i="8" s="1"/>
  <c r="D12" i="7"/>
  <c r="E12" i="7" s="1"/>
  <c r="A12" i="7"/>
  <c r="F12" i="7"/>
  <c r="C13" i="7" s="1"/>
  <c r="C8" i="4"/>
  <c r="A8" i="4" s="1"/>
  <c r="F8" i="4"/>
  <c r="A14" i="8" l="1"/>
  <c r="D14" i="8"/>
  <c r="E14" i="8" s="1"/>
  <c r="F14" i="8"/>
  <c r="C15" i="8" s="1"/>
  <c r="D13" i="7"/>
  <c r="F13" i="7"/>
  <c r="C14" i="7" s="1"/>
  <c r="A13" i="7"/>
  <c r="E13" i="7"/>
  <c r="E9" i="4"/>
  <c r="D9" i="4"/>
  <c r="F9" i="4" s="1"/>
  <c r="F15" i="8" l="1"/>
  <c r="C16" i="8" s="1"/>
  <c r="A15" i="8"/>
  <c r="D15" i="8"/>
  <c r="E15" i="8" s="1"/>
  <c r="F14" i="7"/>
  <c r="C15" i="7" s="1"/>
  <c r="A14" i="7"/>
  <c r="D14" i="7"/>
  <c r="E14" i="7" s="1"/>
  <c r="C9" i="4"/>
  <c r="A9" i="4" s="1"/>
  <c r="D10" i="4" s="1"/>
  <c r="D16" i="8" l="1"/>
  <c r="E16" i="8" s="1"/>
  <c r="F16" i="8"/>
  <c r="C17" i="8" s="1"/>
  <c r="A16" i="8"/>
  <c r="D15" i="7"/>
  <c r="E15" i="7" s="1"/>
  <c r="A15" i="7"/>
  <c r="F15" i="7"/>
  <c r="C16" i="7" s="1"/>
  <c r="E10" i="4"/>
  <c r="F10" i="4" s="1"/>
  <c r="F17" i="8" l="1"/>
  <c r="C18" i="8" s="1"/>
  <c r="A17" i="8"/>
  <c r="D17" i="8"/>
  <c r="E17" i="8" s="1"/>
  <c r="F16" i="7"/>
  <c r="C17" i="7" s="1"/>
  <c r="A16" i="7"/>
  <c r="D16" i="7"/>
  <c r="E16" i="7" s="1"/>
  <c r="C10" i="4"/>
  <c r="A10" i="4" s="1"/>
  <c r="D11" i="4" s="1"/>
  <c r="D18" i="8" l="1"/>
  <c r="E18" i="8" s="1"/>
  <c r="A18" i="8"/>
  <c r="F18" i="8"/>
  <c r="C19" i="8" s="1"/>
  <c r="D17" i="7"/>
  <c r="E17" i="7" s="1"/>
  <c r="F17" i="7"/>
  <c r="C18" i="7" s="1"/>
  <c r="A17" i="7"/>
  <c r="E11" i="4"/>
  <c r="F11" i="4" s="1"/>
  <c r="C11" i="4"/>
  <c r="A11" i="4" s="1"/>
  <c r="D19" i="8" l="1"/>
  <c r="F19" i="8"/>
  <c r="C20" i="8" s="1"/>
  <c r="A19" i="8"/>
  <c r="E19" i="8"/>
  <c r="D18" i="7"/>
  <c r="E18" i="7" s="1"/>
  <c r="F18" i="7"/>
  <c r="C19" i="7" s="1"/>
  <c r="A18" i="7"/>
  <c r="E12" i="4"/>
  <c r="D12" i="4"/>
  <c r="C12" i="4"/>
  <c r="A12" i="4" s="1"/>
  <c r="F20" i="8" l="1"/>
  <c r="C21" i="8" s="1"/>
  <c r="A20" i="8"/>
  <c r="D20" i="8"/>
  <c r="E20" i="8" s="1"/>
  <c r="F19" i="7"/>
  <c r="C20" i="7" s="1"/>
  <c r="A19" i="7"/>
  <c r="D19" i="7"/>
  <c r="E19" i="7" s="1"/>
  <c r="F12" i="4"/>
  <c r="D13" i="4" s="1"/>
  <c r="E13" i="4"/>
  <c r="C13" i="4" s="1"/>
  <c r="A13" i="4" s="1"/>
  <c r="E14" i="4" s="1"/>
  <c r="F21" i="8" l="1"/>
  <c r="C22" i="8" s="1"/>
  <c r="A21" i="8"/>
  <c r="D21" i="8"/>
  <c r="E21" i="8" s="1"/>
  <c r="F20" i="7"/>
  <c r="C21" i="7" s="1"/>
  <c r="A20" i="7"/>
  <c r="D20" i="7"/>
  <c r="E20" i="7" s="1"/>
  <c r="F13" i="4"/>
  <c r="D14" i="4" s="1"/>
  <c r="D22" i="8" l="1"/>
  <c r="E22" i="8" s="1"/>
  <c r="F22" i="8"/>
  <c r="C23" i="8" s="1"/>
  <c r="A22" i="8"/>
  <c r="D21" i="7"/>
  <c r="E21" i="7" s="1"/>
  <c r="A21" i="7"/>
  <c r="F21" i="7"/>
  <c r="C22" i="7" s="1"/>
  <c r="C14" i="4"/>
  <c r="A14" i="4" s="1"/>
  <c r="F14" i="4"/>
  <c r="D23" i="8" l="1"/>
  <c r="E23" i="8" s="1"/>
  <c r="F23" i="8"/>
  <c r="C24" i="8" s="1"/>
  <c r="A23" i="8"/>
  <c r="D22" i="7"/>
  <c r="F22" i="7"/>
  <c r="C23" i="7" s="1"/>
  <c r="A22" i="7"/>
  <c r="E22" i="7"/>
  <c r="D15" i="4"/>
  <c r="E15" i="4"/>
  <c r="C15" i="4" s="1"/>
  <c r="A15" i="4" s="1"/>
  <c r="F15" i="4"/>
  <c r="F24" i="8" l="1"/>
  <c r="C25" i="8" s="1"/>
  <c r="A24" i="8"/>
  <c r="D24" i="8"/>
  <c r="E24" i="8" s="1"/>
  <c r="F23" i="7"/>
  <c r="C24" i="7" s="1"/>
  <c r="A23" i="7"/>
  <c r="D23" i="7"/>
  <c r="E23" i="7" s="1"/>
  <c r="D16" i="4"/>
  <c r="E16" i="4"/>
  <c r="C16" i="4" s="1"/>
  <c r="A16" i="4" s="1"/>
  <c r="E17" i="4" s="1"/>
  <c r="F16" i="4"/>
  <c r="F25" i="8" l="1"/>
  <c r="C26" i="8" s="1"/>
  <c r="A25" i="8"/>
  <c r="D25" i="8"/>
  <c r="E25" i="8" s="1"/>
  <c r="F24" i="7"/>
  <c r="A24" i="7"/>
  <c r="D24" i="7"/>
  <c r="I16" i="7" s="1"/>
  <c r="D17" i="4"/>
  <c r="C17" i="4" s="1"/>
  <c r="A17" i="4" s="1"/>
  <c r="F17" i="4"/>
  <c r="D26" i="8" l="1"/>
  <c r="E26" i="8" s="1"/>
  <c r="F26" i="8"/>
  <c r="C27" i="8" s="1"/>
  <c r="A26" i="8"/>
  <c r="E24" i="7"/>
  <c r="D18" i="4"/>
  <c r="E18" i="4"/>
  <c r="F18" i="4" s="1"/>
  <c r="D27" i="8" l="1"/>
  <c r="F27" i="8"/>
  <c r="C28" i="8" s="1"/>
  <c r="A27" i="8"/>
  <c r="E27" i="8"/>
  <c r="I14" i="7"/>
  <c r="I15" i="7"/>
  <c r="C18" i="4"/>
  <c r="A18" i="4" s="1"/>
  <c r="E19" i="4" s="1"/>
  <c r="F28" i="8" l="1"/>
  <c r="C29" i="8" s="1"/>
  <c r="A28" i="8"/>
  <c r="D28" i="8"/>
  <c r="E28" i="8" s="1"/>
  <c r="D19" i="4"/>
  <c r="C19" i="4" s="1"/>
  <c r="A19" i="4" s="1"/>
  <c r="F29" i="8" l="1"/>
  <c r="C30" i="8" s="1"/>
  <c r="A29" i="8"/>
  <c r="D29" i="8"/>
  <c r="E29" i="8" s="1"/>
  <c r="E20" i="4"/>
  <c r="F19" i="4"/>
  <c r="D30" i="8" l="1"/>
  <c r="E30" i="8" s="1"/>
  <c r="F30" i="8"/>
  <c r="C31" i="8" s="1"/>
  <c r="A30" i="8"/>
  <c r="D20" i="4"/>
  <c r="C20" i="4" s="1"/>
  <c r="A20" i="4" s="1"/>
  <c r="E21" i="4" s="1"/>
  <c r="D31" i="8" l="1"/>
  <c r="F31" i="8"/>
  <c r="C32" i="8" s="1"/>
  <c r="A31" i="8"/>
  <c r="E31" i="8"/>
  <c r="F20" i="4"/>
  <c r="F32" i="8" l="1"/>
  <c r="C33" i="8" s="1"/>
  <c r="A32" i="8"/>
  <c r="D32" i="8"/>
  <c r="E32" i="8" s="1"/>
  <c r="D21" i="4"/>
  <c r="C21" i="4" s="1"/>
  <c r="A21" i="4" s="1"/>
  <c r="F33" i="8" l="1"/>
  <c r="C34" i="8" s="1"/>
  <c r="A33" i="8"/>
  <c r="D33" i="8"/>
  <c r="E33" i="8" s="1"/>
  <c r="E22" i="4"/>
  <c r="F21" i="4"/>
  <c r="D34" i="8" l="1"/>
  <c r="E34" i="8" s="1"/>
  <c r="A34" i="8"/>
  <c r="F34" i="8"/>
  <c r="C35" i="8" s="1"/>
  <c r="D22" i="4"/>
  <c r="C22" i="4" s="1"/>
  <c r="A22" i="4" s="1"/>
  <c r="D35" i="8" l="1"/>
  <c r="F35" i="8"/>
  <c r="C36" i="8" s="1"/>
  <c r="A35" i="8"/>
  <c r="E35" i="8"/>
  <c r="E23" i="4"/>
  <c r="F22" i="4"/>
  <c r="D23" i="4" s="1"/>
  <c r="C23" i="4" s="1"/>
  <c r="A23" i="4" s="1"/>
  <c r="F36" i="8" l="1"/>
  <c r="C37" i="8" s="1"/>
  <c r="A36" i="8"/>
  <c r="D36" i="8"/>
  <c r="E36" i="8" s="1"/>
  <c r="E24" i="4"/>
  <c r="F23" i="4"/>
  <c r="D24" i="4" s="1"/>
  <c r="F37" i="8" l="1"/>
  <c r="C38" i="8" s="1"/>
  <c r="A37" i="8"/>
  <c r="D37" i="8"/>
  <c r="E37" i="8" s="1"/>
  <c r="F24" i="4"/>
  <c r="C24" i="4"/>
  <c r="A24" i="4" s="1"/>
  <c r="D38" i="8" l="1"/>
  <c r="E38" i="8" s="1"/>
  <c r="F38" i="8"/>
  <c r="C39" i="8" s="1"/>
  <c r="A38" i="8"/>
  <c r="E25" i="4"/>
  <c r="D25" i="4"/>
  <c r="F25" i="4" s="1"/>
  <c r="D39" i="8" l="1"/>
  <c r="F39" i="8"/>
  <c r="C40" i="8" s="1"/>
  <c r="A39" i="8"/>
  <c r="E39" i="8"/>
  <c r="C25" i="4"/>
  <c r="A25" i="4" s="1"/>
  <c r="F40" i="8" l="1"/>
  <c r="C41" i="8" s="1"/>
  <c r="A40" i="8"/>
  <c r="D40" i="8"/>
  <c r="E40" i="8" s="1"/>
  <c r="D26" i="4"/>
  <c r="E26" i="4"/>
  <c r="C26" i="4" s="1"/>
  <c r="A26" i="4" s="1"/>
  <c r="F41" i="8" l="1"/>
  <c r="C42" i="8" s="1"/>
  <c r="A41" i="8"/>
  <c r="D41" i="8"/>
  <c r="E41" i="8" s="1"/>
  <c r="E27" i="4"/>
  <c r="F26" i="4"/>
  <c r="D27" i="4" s="1"/>
  <c r="D42" i="8" l="1"/>
  <c r="E42" i="8" s="1"/>
  <c r="F42" i="8"/>
  <c r="C43" i="8" s="1"/>
  <c r="A42" i="8"/>
  <c r="F27" i="4"/>
  <c r="C27" i="4"/>
  <c r="A27" i="4" s="1"/>
  <c r="D43" i="8" l="1"/>
  <c r="F43" i="8"/>
  <c r="C44" i="8" s="1"/>
  <c r="A43" i="8"/>
  <c r="E43" i="8"/>
  <c r="E28" i="4"/>
  <c r="D28" i="4"/>
  <c r="F44" i="8" l="1"/>
  <c r="C45" i="8" s="1"/>
  <c r="A44" i="8"/>
  <c r="D44" i="8"/>
  <c r="E44" i="8" s="1"/>
  <c r="C28" i="4"/>
  <c r="A28" i="4" s="1"/>
  <c r="F28" i="4"/>
  <c r="D29" i="4" s="1"/>
  <c r="F45" i="8" l="1"/>
  <c r="C46" i="8" s="1"/>
  <c r="A45" i="8"/>
  <c r="D45" i="8"/>
  <c r="E45" i="8" s="1"/>
  <c r="E29" i="4"/>
  <c r="F29" i="4" s="1"/>
  <c r="C29" i="4"/>
  <c r="A29" i="4" s="1"/>
  <c r="D46" i="8" l="1"/>
  <c r="E46" i="8" s="1"/>
  <c r="F46" i="8"/>
  <c r="C47" i="8" s="1"/>
  <c r="A46" i="8"/>
  <c r="E30" i="4"/>
  <c r="D30" i="4"/>
  <c r="F30" i="4" s="1"/>
  <c r="D47" i="8" l="1"/>
  <c r="F47" i="8"/>
  <c r="C48" i="8" s="1"/>
  <c r="A47" i="8"/>
  <c r="E47" i="8"/>
  <c r="C30" i="4"/>
  <c r="A30" i="4" s="1"/>
  <c r="F48" i="8" l="1"/>
  <c r="C49" i="8" s="1"/>
  <c r="A48" i="8"/>
  <c r="D48" i="8"/>
  <c r="E48" i="8" s="1"/>
  <c r="D31" i="4"/>
  <c r="E31" i="4"/>
  <c r="F31" i="4" s="1"/>
  <c r="F49" i="8" l="1"/>
  <c r="C50" i="8" s="1"/>
  <c r="A49" i="8"/>
  <c r="D49" i="8"/>
  <c r="E49" i="8" s="1"/>
  <c r="C31" i="4"/>
  <c r="A31" i="4" s="1"/>
  <c r="D50" i="8" l="1"/>
  <c r="E50" i="8" s="1"/>
  <c r="A50" i="8"/>
  <c r="F50" i="8"/>
  <c r="C51" i="8" s="1"/>
  <c r="E32" i="4"/>
  <c r="D32" i="4"/>
  <c r="F32" i="4" s="1"/>
  <c r="D51" i="8" l="1"/>
  <c r="F51" i="8"/>
  <c r="C52" i="8" s="1"/>
  <c r="A51" i="8"/>
  <c r="E51" i="8"/>
  <c r="C32" i="4"/>
  <c r="A32" i="4" s="1"/>
  <c r="F52" i="8" l="1"/>
  <c r="C53" i="8" s="1"/>
  <c r="A52" i="8"/>
  <c r="D52" i="8"/>
  <c r="E52" i="8" s="1"/>
  <c r="D33" i="4"/>
  <c r="E33" i="4"/>
  <c r="F53" i="8" l="1"/>
  <c r="C54" i="8" s="1"/>
  <c r="A53" i="8"/>
  <c r="D53" i="8"/>
  <c r="E53" i="8" s="1"/>
  <c r="F33" i="4"/>
  <c r="C33" i="4"/>
  <c r="A33" i="4" s="1"/>
  <c r="D54" i="8" l="1"/>
  <c r="E54" i="8" s="1"/>
  <c r="F54" i="8"/>
  <c r="C55" i="8" s="1"/>
  <c r="A54" i="8"/>
  <c r="E34" i="4"/>
  <c r="D34" i="4"/>
  <c r="F34" i="4" s="1"/>
  <c r="D55" i="8" l="1"/>
  <c r="E55" i="8" s="1"/>
  <c r="F55" i="8"/>
  <c r="C56" i="8" s="1"/>
  <c r="A55" i="8"/>
  <c r="C34" i="4"/>
  <c r="A34" i="4" s="1"/>
  <c r="F56" i="8" l="1"/>
  <c r="C57" i="8" s="1"/>
  <c r="A56" i="8"/>
  <c r="D56" i="8"/>
  <c r="E56" i="8" s="1"/>
  <c r="E35" i="4"/>
  <c r="D35" i="4"/>
  <c r="C35" i="4" s="1"/>
  <c r="A35" i="4" s="1"/>
  <c r="F57" i="8" l="1"/>
  <c r="C58" i="8" s="1"/>
  <c r="A57" i="8"/>
  <c r="D57" i="8"/>
  <c r="E57" i="8" s="1"/>
  <c r="F35" i="4"/>
  <c r="D36" i="4" s="1"/>
  <c r="E36" i="4"/>
  <c r="C36" i="4" s="1"/>
  <c r="A36" i="4" s="1"/>
  <c r="D58" i="8" l="1"/>
  <c r="E58" i="8" s="1"/>
  <c r="A58" i="8"/>
  <c r="F58" i="8"/>
  <c r="C59" i="8" s="1"/>
  <c r="F36" i="4"/>
  <c r="E37" i="4"/>
  <c r="D37" i="4"/>
  <c r="D59" i="8" l="1"/>
  <c r="F59" i="8"/>
  <c r="C60" i="8" s="1"/>
  <c r="A59" i="8"/>
  <c r="E59" i="8"/>
  <c r="F37" i="4"/>
  <c r="C37" i="4"/>
  <c r="A37" i="4" s="1"/>
  <c r="F60" i="8" l="1"/>
  <c r="C61" i="8" s="1"/>
  <c r="A60" i="8"/>
  <c r="D60" i="8"/>
  <c r="E60" i="8" s="1"/>
  <c r="E38" i="4"/>
  <c r="D38" i="4"/>
  <c r="F38" i="4"/>
  <c r="C38" i="4"/>
  <c r="A38" i="4" s="1"/>
  <c r="F61" i="8" l="1"/>
  <c r="C62" i="8" s="1"/>
  <c r="A61" i="8"/>
  <c r="D61" i="8"/>
  <c r="E61" i="8" s="1"/>
  <c r="E39" i="4"/>
  <c r="D39" i="4"/>
  <c r="C39" i="4" s="1"/>
  <c r="A39" i="4" s="1"/>
  <c r="F39" i="4"/>
  <c r="D62" i="8" l="1"/>
  <c r="E62" i="8" s="1"/>
  <c r="F62" i="8"/>
  <c r="C63" i="8" s="1"/>
  <c r="A62" i="8"/>
  <c r="D40" i="4"/>
  <c r="E40" i="4"/>
  <c r="C40" i="4"/>
  <c r="A40" i="4" s="1"/>
  <c r="D63" i="8" l="1"/>
  <c r="E63" i="8" s="1"/>
  <c r="F63" i="8"/>
  <c r="C64" i="8" s="1"/>
  <c r="A63" i="8"/>
  <c r="F40" i="4"/>
  <c r="E41" i="4"/>
  <c r="D41" i="4"/>
  <c r="F41" i="4" s="1"/>
  <c r="F64" i="8" l="1"/>
  <c r="C65" i="8" s="1"/>
  <c r="A64" i="8"/>
  <c r="D64" i="8"/>
  <c r="E64" i="8" s="1"/>
  <c r="C41" i="4"/>
  <c r="A41" i="4" s="1"/>
  <c r="F65" i="8" l="1"/>
  <c r="C66" i="8" s="1"/>
  <c r="A65" i="8"/>
  <c r="D65" i="8"/>
  <c r="E65" i="8" s="1"/>
  <c r="D42" i="4"/>
  <c r="E42" i="4"/>
  <c r="C42" i="4" s="1"/>
  <c r="A42" i="4" s="1"/>
  <c r="D66" i="8" l="1"/>
  <c r="E66" i="8" s="1"/>
  <c r="A66" i="8"/>
  <c r="F66" i="8"/>
  <c r="C67" i="8" s="1"/>
  <c r="F42" i="4"/>
  <c r="E43" i="4"/>
  <c r="D43" i="4"/>
  <c r="C43" i="4" s="1"/>
  <c r="A43" i="4" s="1"/>
  <c r="D67" i="8" l="1"/>
  <c r="F67" i="8"/>
  <c r="C68" i="8" s="1"/>
  <c r="A67" i="8"/>
  <c r="E67" i="8"/>
  <c r="F43" i="4"/>
  <c r="E44" i="4"/>
  <c r="D44" i="4"/>
  <c r="F44" i="4" s="1"/>
  <c r="F68" i="8" l="1"/>
  <c r="C69" i="8" s="1"/>
  <c r="A68" i="8"/>
  <c r="D68" i="8"/>
  <c r="E68" i="8" s="1"/>
  <c r="C44" i="4"/>
  <c r="A44" i="4" s="1"/>
  <c r="F69" i="8" l="1"/>
  <c r="C70" i="8" s="1"/>
  <c r="A69" i="8"/>
  <c r="D69" i="8"/>
  <c r="E69" i="8" s="1"/>
  <c r="E45" i="4"/>
  <c r="D45" i="4"/>
  <c r="C45" i="4" s="1"/>
  <c r="A45" i="4" s="1"/>
  <c r="F45" i="4"/>
  <c r="D70" i="8" l="1"/>
  <c r="E70" i="8" s="1"/>
  <c r="F70" i="8"/>
  <c r="C71" i="8" s="1"/>
  <c r="A70" i="8"/>
  <c r="D46" i="4"/>
  <c r="E46" i="4"/>
  <c r="C46" i="4" s="1"/>
  <c r="A46" i="4" s="1"/>
  <c r="D71" i="8" l="1"/>
  <c r="F71" i="8"/>
  <c r="C72" i="8" s="1"/>
  <c r="A71" i="8"/>
  <c r="E71" i="8"/>
  <c r="E47" i="4"/>
  <c r="F46" i="4"/>
  <c r="D47" i="4" s="1"/>
  <c r="F72" i="8" l="1"/>
  <c r="C73" i="8" s="1"/>
  <c r="A72" i="8"/>
  <c r="D72" i="8"/>
  <c r="E72" i="8" s="1"/>
  <c r="C47" i="4"/>
  <c r="A47" i="4" s="1"/>
  <c r="F47" i="4"/>
  <c r="F73" i="8" l="1"/>
  <c r="C74" i="8" s="1"/>
  <c r="A73" i="8"/>
  <c r="D73" i="8"/>
  <c r="E73" i="8" s="1"/>
  <c r="D48" i="4"/>
  <c r="E48" i="4"/>
  <c r="C48" i="4" s="1"/>
  <c r="A48" i="4" s="1"/>
  <c r="D74" i="8" l="1"/>
  <c r="E74" i="8" s="1"/>
  <c r="A74" i="8"/>
  <c r="F74" i="8"/>
  <c r="C75" i="8" s="1"/>
  <c r="E49" i="4"/>
  <c r="F48" i="4"/>
  <c r="D49" i="4" s="1"/>
  <c r="D75" i="8" l="1"/>
  <c r="E75" i="8" s="1"/>
  <c r="F75" i="8"/>
  <c r="C76" i="8" s="1"/>
  <c r="A75" i="8"/>
  <c r="C49" i="4"/>
  <c r="A49" i="4" s="1"/>
  <c r="F49" i="4"/>
  <c r="F76" i="8" l="1"/>
  <c r="C77" i="8" s="1"/>
  <c r="A76" i="8"/>
  <c r="D76" i="8"/>
  <c r="E76" i="8" s="1"/>
  <c r="D50" i="4"/>
  <c r="E50" i="4"/>
  <c r="C50" i="4" s="1"/>
  <c r="A50" i="4" s="1"/>
  <c r="F50" i="4"/>
  <c r="F77" i="8" l="1"/>
  <c r="C78" i="8" s="1"/>
  <c r="A77" i="8"/>
  <c r="D77" i="8"/>
  <c r="E77" i="8" s="1"/>
  <c r="E51" i="4"/>
  <c r="D51" i="4"/>
  <c r="F51" i="4" s="1"/>
  <c r="C51" i="4"/>
  <c r="A51" i="4" s="1"/>
  <c r="D78" i="8" l="1"/>
  <c r="E78" i="8" s="1"/>
  <c r="F78" i="8"/>
  <c r="C79" i="8" s="1"/>
  <c r="A78" i="8"/>
  <c r="D52" i="4"/>
  <c r="E52" i="4"/>
  <c r="C52" i="4" s="1"/>
  <c r="A52" i="4" s="1"/>
  <c r="D79" i="8" l="1"/>
  <c r="E79" i="8" s="1"/>
  <c r="F79" i="8"/>
  <c r="C80" i="8" s="1"/>
  <c r="A79" i="8"/>
  <c r="E53" i="4"/>
  <c r="F52" i="4"/>
  <c r="D53" i="4" s="1"/>
  <c r="F80" i="8" l="1"/>
  <c r="C81" i="8" s="1"/>
  <c r="A80" i="8"/>
  <c r="D80" i="8"/>
  <c r="E80" i="8" s="1"/>
  <c r="F53" i="4"/>
  <c r="C53" i="4"/>
  <c r="A53" i="4" s="1"/>
  <c r="F81" i="8" l="1"/>
  <c r="C82" i="8" s="1"/>
  <c r="A81" i="8"/>
  <c r="D81" i="8"/>
  <c r="E81" i="8" s="1"/>
  <c r="D54" i="4"/>
  <c r="E54" i="4"/>
  <c r="C54" i="4" s="1"/>
  <c r="A54" i="4" s="1"/>
  <c r="D82" i="8" l="1"/>
  <c r="E82" i="8" s="1"/>
  <c r="A82" i="8"/>
  <c r="F82" i="8"/>
  <c r="C83" i="8" s="1"/>
  <c r="F54" i="4"/>
  <c r="E55" i="4"/>
  <c r="D55" i="4"/>
  <c r="F55" i="4"/>
  <c r="D83" i="8" l="1"/>
  <c r="F83" i="8"/>
  <c r="C84" i="8" s="1"/>
  <c r="A83" i="8"/>
  <c r="E83" i="8"/>
  <c r="C55" i="4"/>
  <c r="A55" i="4" s="1"/>
  <c r="F84" i="8" l="1"/>
  <c r="C85" i="8" s="1"/>
  <c r="A84" i="8"/>
  <c r="D84" i="8"/>
  <c r="E84" i="8" s="1"/>
  <c r="E56" i="4"/>
  <c r="D56" i="4"/>
  <c r="C56" i="4" s="1"/>
  <c r="A56" i="4" s="1"/>
  <c r="F85" i="8" l="1"/>
  <c r="A85" i="8"/>
  <c r="D85" i="8"/>
  <c r="I16" i="8" s="1"/>
  <c r="E57" i="4"/>
  <c r="F56" i="4"/>
  <c r="D57" i="4" s="1"/>
  <c r="F57" i="4" s="1"/>
  <c r="E85" i="8" l="1"/>
  <c r="I15" i="8" s="1"/>
  <c r="C57" i="4"/>
  <c r="A57" i="4" s="1"/>
  <c r="I14" i="8" l="1"/>
  <c r="D58" i="4"/>
  <c r="E58" i="4"/>
  <c r="F58" i="4" s="1"/>
  <c r="C58" i="4" l="1"/>
  <c r="A58" i="4" s="1"/>
  <c r="D59" i="4" l="1"/>
  <c r="E59" i="4"/>
  <c r="F59" i="4" s="1"/>
  <c r="C59" i="4" l="1"/>
  <c r="A59" i="4" s="1"/>
  <c r="E60" i="4" l="1"/>
  <c r="D60" i="4"/>
  <c r="C60" i="4" s="1"/>
  <c r="A60" i="4" s="1"/>
  <c r="F60" i="4"/>
  <c r="D61" i="4" l="1"/>
  <c r="E61" i="4"/>
  <c r="C61" i="4" s="1"/>
  <c r="A61" i="4" s="1"/>
  <c r="E62" i="4" l="1"/>
  <c r="F61" i="4"/>
  <c r="D62" i="4" s="1"/>
  <c r="F62" i="4" l="1"/>
  <c r="C62" i="4"/>
  <c r="A62" i="4" s="1"/>
  <c r="E63" i="4" l="1"/>
  <c r="D63" i="4"/>
  <c r="C63" i="4" s="1"/>
  <c r="A63" i="4" s="1"/>
  <c r="F63" i="4"/>
  <c r="F64" i="4" l="1"/>
  <c r="A64" i="4"/>
  <c r="E65" i="4" l="1"/>
  <c r="D65" i="4"/>
  <c r="C65" i="4"/>
  <c r="A65" i="4" s="1"/>
  <c r="F65" i="4"/>
  <c r="D66" i="4" l="1"/>
  <c r="C66" i="4"/>
  <c r="A66" i="4" s="1"/>
  <c r="F66" i="4"/>
  <c r="E66" i="4"/>
  <c r="F67" i="4" l="1"/>
  <c r="C67" i="4"/>
  <c r="A67" i="4" s="1"/>
  <c r="E67" i="4"/>
  <c r="D67" i="4"/>
  <c r="D68" i="4" l="1"/>
  <c r="C68" i="4"/>
  <c r="A68" i="4" s="1"/>
  <c r="F68" i="4"/>
  <c r="E68" i="4"/>
  <c r="E69" i="4" l="1"/>
  <c r="D69" i="4"/>
  <c r="C69" i="4"/>
  <c r="A69" i="4" s="1"/>
  <c r="F69" i="4"/>
  <c r="E70" i="4" l="1"/>
  <c r="F70" i="4"/>
  <c r="D70" i="4"/>
  <c r="C70" i="4"/>
  <c r="A70" i="4" s="1"/>
  <c r="D71" i="4" l="1"/>
  <c r="C71" i="4"/>
  <c r="A71" i="4" s="1"/>
  <c r="F71" i="4"/>
  <c r="E71" i="4"/>
  <c r="C72" i="4" l="1"/>
  <c r="A72" i="4" s="1"/>
  <c r="F72" i="4"/>
  <c r="E72" i="4"/>
  <c r="D72" i="4"/>
  <c r="F73" i="4" l="1"/>
  <c r="E73" i="4"/>
  <c r="D73" i="4"/>
  <c r="C73" i="4"/>
  <c r="A73" i="4" s="1"/>
  <c r="E74" i="4" l="1"/>
  <c r="D74" i="4"/>
  <c r="F74" i="4"/>
  <c r="C74" i="4"/>
  <c r="A74" i="4" s="1"/>
  <c r="D75" i="4" l="1"/>
  <c r="F75" i="4"/>
  <c r="C75" i="4"/>
  <c r="A75" i="4" s="1"/>
  <c r="E75" i="4"/>
  <c r="C76" i="4" l="1"/>
  <c r="A76" i="4" s="1"/>
  <c r="F76" i="4"/>
  <c r="E76" i="4"/>
  <c r="D76" i="4"/>
  <c r="F77" i="4" l="1"/>
  <c r="E77" i="4"/>
  <c r="D77" i="4"/>
  <c r="C77" i="4"/>
  <c r="A77" i="4" s="1"/>
  <c r="E78" i="4" l="1"/>
  <c r="D78" i="4"/>
  <c r="C78" i="4"/>
  <c r="A78" i="4" s="1"/>
  <c r="F78" i="4"/>
  <c r="F79" i="4" l="1"/>
  <c r="E79" i="4"/>
  <c r="D79" i="4"/>
  <c r="C79" i="4"/>
  <c r="A79" i="4" s="1"/>
  <c r="E80" i="4" l="1"/>
  <c r="C80" i="4"/>
  <c r="A80" i="4" s="1"/>
  <c r="F80" i="4"/>
  <c r="D80" i="4"/>
  <c r="D81" i="4" l="1"/>
  <c r="E81" i="4"/>
  <c r="F81" i="4"/>
  <c r="C81" i="4"/>
  <c r="A81" i="4" s="1"/>
  <c r="F82" i="4" l="1"/>
  <c r="E82" i="4"/>
  <c r="D82" i="4"/>
  <c r="C82" i="4"/>
  <c r="A82" i="4" s="1"/>
  <c r="F83" i="4" l="1"/>
  <c r="C83" i="4"/>
  <c r="A83" i="4" s="1"/>
  <c r="E83" i="4"/>
  <c r="D83" i="4"/>
  <c r="E84" i="4" l="1"/>
  <c r="F84" i="4"/>
  <c r="D84" i="4"/>
  <c r="C84" i="4"/>
  <c r="A84" i="4" s="1"/>
  <c r="D85" i="4" l="1"/>
  <c r="C85" i="4"/>
  <c r="A85" i="4" s="1"/>
  <c r="F85" i="4"/>
  <c r="E85" i="4"/>
  <c r="E86" i="4" l="1"/>
  <c r="D86" i="4"/>
  <c r="C86" i="4"/>
  <c r="A86" i="4" s="1"/>
  <c r="F86" i="4"/>
  <c r="D87" i="4" l="1"/>
  <c r="C87" i="4"/>
  <c r="A87" i="4" s="1"/>
  <c r="F87" i="4"/>
  <c r="E87" i="4"/>
  <c r="C88" i="4" l="1"/>
  <c r="A88" i="4" s="1"/>
  <c r="D88" i="4"/>
  <c r="F88" i="4"/>
  <c r="E88" i="4"/>
  <c r="F89" i="4" l="1"/>
  <c r="E89" i="4"/>
  <c r="D89" i="4"/>
  <c r="C89" i="4"/>
  <c r="A89" i="4" s="1"/>
  <c r="E90" i="4" l="1"/>
  <c r="D90" i="4"/>
  <c r="C90" i="4"/>
  <c r="A90" i="4" s="1"/>
  <c r="F90" i="4"/>
  <c r="D91" i="4" l="1"/>
  <c r="C91" i="4"/>
  <c r="A91" i="4" s="1"/>
  <c r="F91" i="4"/>
  <c r="E91" i="4"/>
  <c r="F92" i="4" l="1"/>
  <c r="E92" i="4"/>
  <c r="C92" i="4"/>
  <c r="A92" i="4" s="1"/>
  <c r="D92" i="4"/>
  <c r="E93" i="4" l="1"/>
  <c r="C93" i="4"/>
  <c r="A93" i="4" s="1"/>
  <c r="D93" i="4"/>
  <c r="F93" i="4"/>
  <c r="E94" i="4" l="1"/>
  <c r="D94" i="4"/>
  <c r="F94" i="4"/>
  <c r="C94" i="4"/>
  <c r="A94" i="4" s="1"/>
  <c r="D95" i="4" l="1"/>
  <c r="E95" i="4"/>
  <c r="C95" i="4"/>
  <c r="A95" i="4" s="1"/>
  <c r="F95" i="4"/>
  <c r="D96" i="4" l="1"/>
  <c r="F96" i="4"/>
  <c r="E96" i="4"/>
  <c r="C96" i="4"/>
  <c r="A96" i="4" s="1"/>
  <c r="E97" i="4" l="1"/>
  <c r="F97" i="4"/>
  <c r="D97" i="4"/>
  <c r="C97" i="4"/>
  <c r="A97" i="4" s="1"/>
  <c r="D98" i="4" l="1"/>
  <c r="F98" i="4"/>
  <c r="E98" i="4"/>
  <c r="C98" i="4"/>
  <c r="A98" i="4" s="1"/>
  <c r="C99" i="4" l="1"/>
  <c r="A99" i="4" s="1"/>
  <c r="F99" i="4"/>
  <c r="E99" i="4"/>
  <c r="D99" i="4"/>
  <c r="F100" i="4" l="1"/>
  <c r="D100" i="4"/>
  <c r="C100" i="4"/>
  <c r="A100" i="4" s="1"/>
  <c r="E100" i="4"/>
  <c r="F101" i="4" l="1"/>
  <c r="E101" i="4"/>
  <c r="D101" i="4"/>
  <c r="C101" i="4"/>
  <c r="A101" i="4" s="1"/>
  <c r="F102" i="4" l="1"/>
  <c r="D102" i="4"/>
  <c r="C102" i="4"/>
  <c r="A102" i="4" s="1"/>
  <c r="E102" i="4"/>
  <c r="C103" i="4" l="1"/>
  <c r="A103" i="4" s="1"/>
  <c r="F103" i="4"/>
  <c r="D103" i="4"/>
  <c r="E103" i="4"/>
  <c r="C104" i="4" l="1"/>
  <c r="A104" i="4" s="1"/>
  <c r="F104" i="4"/>
  <c r="E104" i="4"/>
  <c r="D104" i="4"/>
  <c r="C105" i="4" l="1"/>
  <c r="A105" i="4" s="1"/>
  <c r="F105" i="4"/>
  <c r="E105" i="4"/>
  <c r="D105" i="4"/>
  <c r="C106" i="4" l="1"/>
  <c r="A106" i="4" s="1"/>
  <c r="F106" i="4"/>
  <c r="E106" i="4"/>
  <c r="D106" i="4"/>
  <c r="D107" i="4" l="1"/>
  <c r="E107" i="4"/>
  <c r="F107" i="4"/>
  <c r="C107" i="4"/>
  <c r="A107" i="4" s="1"/>
  <c r="D108" i="4" l="1"/>
  <c r="C108" i="4"/>
  <c r="A108" i="4" s="1"/>
  <c r="F108" i="4"/>
  <c r="E108" i="4"/>
  <c r="E109" i="4" l="1"/>
  <c r="D109" i="4"/>
  <c r="F109" i="4"/>
  <c r="C109" i="4"/>
  <c r="A109" i="4" s="1"/>
  <c r="E110" i="4" l="1"/>
  <c r="F110" i="4"/>
  <c r="D110" i="4"/>
  <c r="C110" i="4"/>
  <c r="A110" i="4" s="1"/>
  <c r="D111" i="4" l="1"/>
  <c r="C111" i="4"/>
  <c r="A111" i="4" s="1"/>
  <c r="F111" i="4"/>
  <c r="E111" i="4"/>
  <c r="E112" i="4" l="1"/>
  <c r="F112" i="4"/>
  <c r="D112" i="4"/>
  <c r="C112" i="4"/>
  <c r="A112" i="4" s="1"/>
  <c r="D113" i="4" l="1"/>
  <c r="C113" i="4"/>
  <c r="A113" i="4" s="1"/>
  <c r="F113" i="4"/>
  <c r="E113" i="4"/>
  <c r="C114" i="4" l="1"/>
  <c r="A114" i="4" s="1"/>
  <c r="E114" i="4"/>
  <c r="F114" i="4"/>
  <c r="D114" i="4"/>
  <c r="F115" i="4" l="1"/>
  <c r="E115" i="4"/>
  <c r="D115" i="4"/>
  <c r="C115" i="4"/>
  <c r="A115" i="4" s="1"/>
  <c r="E116" i="4" l="1"/>
  <c r="D116" i="4"/>
  <c r="F116" i="4"/>
  <c r="C116" i="4"/>
  <c r="A116" i="4" s="1"/>
  <c r="D117" i="4" l="1"/>
  <c r="E117" i="4"/>
  <c r="C117" i="4"/>
  <c r="A117" i="4" s="1"/>
  <c r="F117" i="4"/>
  <c r="C118" i="4" l="1"/>
  <c r="A118" i="4" s="1"/>
  <c r="F118" i="4"/>
  <c r="E118" i="4"/>
  <c r="D118" i="4"/>
  <c r="F119" i="4" l="1"/>
  <c r="D119" i="4"/>
  <c r="C119" i="4"/>
  <c r="A119" i="4" s="1"/>
  <c r="E119" i="4"/>
  <c r="C120" i="4" l="1"/>
  <c r="A120" i="4" s="1"/>
  <c r="F120" i="4"/>
  <c r="D120" i="4"/>
  <c r="E120" i="4"/>
  <c r="F121" i="4" l="1"/>
  <c r="C121" i="4"/>
  <c r="A121" i="4" s="1"/>
  <c r="E121" i="4"/>
  <c r="D121" i="4"/>
  <c r="C122" i="4" l="1"/>
  <c r="A122" i="4" s="1"/>
  <c r="F122" i="4"/>
  <c r="E122" i="4"/>
  <c r="D122" i="4"/>
  <c r="F123" i="4" l="1"/>
  <c r="C123" i="4"/>
  <c r="A123" i="4" s="1"/>
  <c r="E123" i="4"/>
  <c r="D123" i="4"/>
  <c r="D124" i="4" l="1"/>
  <c r="C124" i="4"/>
  <c r="A124" i="4" s="1"/>
  <c r="F124" i="4"/>
  <c r="E124" i="4"/>
  <c r="D125" i="4" l="1"/>
  <c r="C125" i="4"/>
  <c r="A125" i="4" s="1"/>
  <c r="F125" i="4"/>
  <c r="E125" i="4"/>
  <c r="E126" i="4" l="1"/>
  <c r="F126" i="4"/>
  <c r="C126" i="4"/>
  <c r="A126" i="4" s="1"/>
  <c r="D126" i="4"/>
  <c r="C127" i="4" l="1"/>
  <c r="A127" i="4" s="1"/>
  <c r="F127" i="4"/>
  <c r="E127" i="4"/>
  <c r="D127" i="4"/>
  <c r="F128" i="4" l="1"/>
  <c r="C128" i="4"/>
  <c r="A128" i="4" s="1"/>
  <c r="E128" i="4"/>
  <c r="D128" i="4"/>
  <c r="D129" i="4" l="1"/>
  <c r="C129" i="4"/>
  <c r="A129" i="4" s="1"/>
  <c r="E129" i="4"/>
  <c r="F129" i="4"/>
  <c r="C130" i="4" l="1"/>
  <c r="A130" i="4" s="1"/>
  <c r="F130" i="4"/>
  <c r="E130" i="4"/>
  <c r="D130" i="4"/>
  <c r="C131" i="4" l="1"/>
  <c r="A131" i="4" s="1"/>
  <c r="E131" i="4"/>
  <c r="D131" i="4"/>
  <c r="F131" i="4"/>
  <c r="E132" i="4" l="1"/>
  <c r="C132" i="4"/>
  <c r="A132" i="4" s="1"/>
  <c r="F132" i="4"/>
  <c r="D132" i="4"/>
  <c r="E133" i="4" l="1"/>
  <c r="D133" i="4"/>
  <c r="C133" i="4"/>
  <c r="A133" i="4" s="1"/>
  <c r="F133" i="4"/>
  <c r="D134" i="4" l="1"/>
  <c r="C134" i="4"/>
  <c r="A134" i="4" s="1"/>
  <c r="F134" i="4"/>
  <c r="E134" i="4"/>
  <c r="C135" i="4" l="1"/>
  <c r="A135" i="4" s="1"/>
  <c r="E135" i="4"/>
  <c r="F135" i="4"/>
  <c r="D135" i="4"/>
  <c r="E136" i="4" l="1"/>
  <c r="D136" i="4"/>
  <c r="C136" i="4"/>
  <c r="A136" i="4" s="1"/>
  <c r="F136" i="4"/>
  <c r="D137" i="4" l="1"/>
  <c r="F137" i="4"/>
  <c r="E137" i="4"/>
  <c r="C137" i="4"/>
  <c r="A137" i="4" s="1"/>
  <c r="D138" i="4" l="1"/>
  <c r="C138" i="4"/>
  <c r="A138" i="4" s="1"/>
  <c r="F138" i="4"/>
  <c r="E138" i="4"/>
  <c r="D139" i="4" l="1"/>
  <c r="C139" i="4"/>
  <c r="A139" i="4" s="1"/>
  <c r="F139" i="4"/>
  <c r="E139" i="4"/>
  <c r="D140" i="4" l="1"/>
  <c r="C140" i="4"/>
  <c r="A140" i="4" s="1"/>
  <c r="F140" i="4"/>
  <c r="E140" i="4"/>
  <c r="C141" i="4" l="1"/>
  <c r="A141" i="4" s="1"/>
  <c r="D141" i="4"/>
  <c r="F141" i="4"/>
  <c r="E141" i="4"/>
  <c r="D142" i="4" l="1"/>
  <c r="C142" i="4"/>
  <c r="A142" i="4" s="1"/>
  <c r="F142" i="4"/>
  <c r="E142" i="4"/>
  <c r="E143" i="4" l="1"/>
  <c r="D143" i="4"/>
  <c r="C143" i="4"/>
  <c r="A143" i="4" s="1"/>
  <c r="F143" i="4"/>
  <c r="F144" i="4" l="1"/>
  <c r="D144" i="4"/>
  <c r="E144" i="4"/>
  <c r="C144" i="4"/>
  <c r="A144" i="4" s="1"/>
  <c r="E145" i="4" l="1"/>
  <c r="C145" i="4"/>
  <c r="A145" i="4" s="1"/>
  <c r="D145" i="4"/>
  <c r="F145" i="4"/>
  <c r="D146" i="4" l="1"/>
  <c r="F146" i="4"/>
  <c r="C146" i="4"/>
  <c r="A146" i="4" s="1"/>
  <c r="E146" i="4"/>
  <c r="F147" i="4" l="1"/>
  <c r="C147" i="4"/>
  <c r="A147" i="4" s="1"/>
  <c r="E147" i="4"/>
  <c r="D147" i="4"/>
  <c r="F148" i="4" l="1"/>
  <c r="E148" i="4"/>
  <c r="C148" i="4"/>
  <c r="A148" i="4" s="1"/>
  <c r="D148" i="4"/>
  <c r="D149" i="4" l="1"/>
  <c r="F149" i="4"/>
  <c r="E149" i="4"/>
  <c r="C149" i="4"/>
  <c r="A149" i="4" s="1"/>
  <c r="D150" i="4" l="1"/>
  <c r="C150" i="4"/>
  <c r="A150" i="4" s="1"/>
  <c r="F150" i="4"/>
  <c r="E150" i="4"/>
  <c r="C151" i="4" l="1"/>
  <c r="A151" i="4" s="1"/>
  <c r="F151" i="4"/>
  <c r="E151" i="4"/>
  <c r="D151" i="4"/>
  <c r="E152" i="4" l="1"/>
  <c r="D152" i="4"/>
  <c r="C152" i="4"/>
  <c r="A152" i="4" s="1"/>
  <c r="F152" i="4"/>
  <c r="F153" i="4" l="1"/>
  <c r="E153" i="4"/>
  <c r="C153" i="4"/>
  <c r="A153" i="4" s="1"/>
  <c r="D153" i="4"/>
  <c r="E154" i="4" l="1"/>
  <c r="D154" i="4"/>
  <c r="C154" i="4"/>
  <c r="A154" i="4" s="1"/>
  <c r="F154" i="4"/>
  <c r="E155" i="4" l="1"/>
  <c r="C155" i="4"/>
  <c r="A155" i="4" s="1"/>
  <c r="D155" i="4"/>
  <c r="F155" i="4"/>
  <c r="D156" i="4" l="1"/>
  <c r="E156" i="4"/>
  <c r="C156" i="4"/>
  <c r="A156" i="4" s="1"/>
  <c r="F156" i="4"/>
  <c r="C157" i="4" l="1"/>
  <c r="A157" i="4" s="1"/>
  <c r="F157" i="4"/>
  <c r="E157" i="4"/>
  <c r="D157" i="4"/>
  <c r="D158" i="4" l="1"/>
  <c r="C158" i="4"/>
  <c r="A158" i="4" s="1"/>
  <c r="E158" i="4"/>
  <c r="F158" i="4"/>
  <c r="F159" i="4" l="1"/>
  <c r="D159" i="4"/>
  <c r="C159" i="4"/>
  <c r="A159" i="4" s="1"/>
  <c r="E159" i="4"/>
  <c r="F160" i="4" l="1"/>
  <c r="D160" i="4"/>
  <c r="E160" i="4"/>
  <c r="C160" i="4"/>
  <c r="A160" i="4" s="1"/>
  <c r="D161" i="4" l="1"/>
  <c r="C161" i="4"/>
  <c r="A161" i="4" s="1"/>
  <c r="F161" i="4"/>
  <c r="E161" i="4"/>
  <c r="C162" i="4" l="1"/>
  <c r="A162" i="4" s="1"/>
  <c r="F162" i="4"/>
  <c r="E162" i="4"/>
  <c r="D162" i="4"/>
  <c r="F163" i="4" l="1"/>
  <c r="D163" i="4"/>
  <c r="C163" i="4"/>
  <c r="A163" i="4" s="1"/>
  <c r="E163" i="4"/>
  <c r="F164" i="4" l="1"/>
  <c r="E164" i="4"/>
  <c r="D164" i="4"/>
  <c r="C164" i="4"/>
  <c r="A164" i="4" s="1"/>
  <c r="E165" i="4" l="1"/>
  <c r="D165" i="4"/>
  <c r="F165" i="4"/>
  <c r="C165" i="4"/>
  <c r="A165" i="4" s="1"/>
  <c r="D166" i="4" l="1"/>
  <c r="C166" i="4"/>
  <c r="A166" i="4" s="1"/>
  <c r="F166" i="4"/>
  <c r="E166" i="4"/>
  <c r="E167" i="4" l="1"/>
  <c r="D167" i="4"/>
  <c r="C167" i="4"/>
  <c r="A167" i="4" s="1"/>
  <c r="F167" i="4"/>
  <c r="C168" i="4" l="1"/>
  <c r="A168" i="4" s="1"/>
  <c r="F168" i="4"/>
  <c r="D168" i="4"/>
  <c r="E168" i="4"/>
  <c r="C169" i="4" l="1"/>
  <c r="A169" i="4" s="1"/>
  <c r="F169" i="4"/>
  <c r="E169" i="4"/>
  <c r="D169" i="4"/>
  <c r="D170" i="4" l="1"/>
  <c r="F170" i="4"/>
  <c r="C170" i="4"/>
  <c r="A170" i="4" s="1"/>
  <c r="E170" i="4"/>
  <c r="F171" i="4" l="1"/>
  <c r="C171" i="4"/>
  <c r="A171" i="4" s="1"/>
  <c r="D171" i="4"/>
  <c r="E171" i="4"/>
  <c r="F172" i="4" l="1"/>
  <c r="E172" i="4"/>
  <c r="D172" i="4"/>
  <c r="C172" i="4"/>
  <c r="A172" i="4" s="1"/>
  <c r="C173" i="4" l="1"/>
  <c r="A173" i="4" s="1"/>
  <c r="F173" i="4"/>
  <c r="D173" i="4"/>
  <c r="E173" i="4"/>
  <c r="F174" i="4" l="1"/>
  <c r="C174" i="4"/>
  <c r="A174" i="4" s="1"/>
  <c r="E174" i="4"/>
  <c r="D174" i="4"/>
  <c r="D175" i="4" l="1"/>
  <c r="C175" i="4"/>
  <c r="A175" i="4" s="1"/>
  <c r="F175" i="4"/>
  <c r="E175" i="4"/>
  <c r="F176" i="4" l="1"/>
  <c r="D176" i="4"/>
  <c r="C176" i="4"/>
  <c r="A176" i="4" s="1"/>
  <c r="E176" i="4"/>
  <c r="C177" i="4" l="1"/>
  <c r="A177" i="4" s="1"/>
  <c r="F177" i="4"/>
  <c r="E177" i="4"/>
  <c r="D177" i="4"/>
  <c r="D178" i="4" l="1"/>
  <c r="C178" i="4"/>
  <c r="A178" i="4" s="1"/>
  <c r="F178" i="4"/>
  <c r="E178" i="4"/>
  <c r="C179" i="4" l="1"/>
  <c r="A179" i="4" s="1"/>
  <c r="F179" i="4"/>
  <c r="D179" i="4"/>
  <c r="E179" i="4"/>
  <c r="C180" i="4" l="1"/>
  <c r="A180" i="4" s="1"/>
  <c r="F180" i="4"/>
  <c r="E180" i="4"/>
  <c r="D180" i="4"/>
  <c r="F181" i="4" l="1"/>
  <c r="D181" i="4"/>
  <c r="E181" i="4"/>
  <c r="C181" i="4"/>
  <c r="A181" i="4" s="1"/>
  <c r="E182" i="4" l="1"/>
  <c r="D182" i="4"/>
  <c r="C182" i="4"/>
  <c r="A182" i="4" s="1"/>
  <c r="F182" i="4"/>
  <c r="D183" i="4" l="1"/>
  <c r="C183" i="4"/>
  <c r="A183" i="4" s="1"/>
  <c r="F183" i="4"/>
  <c r="E183" i="4"/>
  <c r="C184" i="4" l="1"/>
  <c r="A184" i="4" s="1"/>
  <c r="E184" i="4"/>
  <c r="F184" i="4"/>
  <c r="D184" i="4"/>
  <c r="E185" i="4" l="1"/>
  <c r="D185" i="4"/>
  <c r="C185" i="4"/>
  <c r="A185" i="4" s="1"/>
  <c r="F185" i="4"/>
  <c r="E186" i="4" l="1"/>
  <c r="D186" i="4"/>
  <c r="C186" i="4"/>
  <c r="A186" i="4" s="1"/>
  <c r="F186" i="4"/>
  <c r="E187" i="4" l="1"/>
  <c r="C187" i="4"/>
  <c r="A187" i="4" s="1"/>
  <c r="F187" i="4"/>
  <c r="D187" i="4"/>
  <c r="E188" i="4" l="1"/>
  <c r="D188" i="4"/>
  <c r="F188" i="4"/>
  <c r="C188" i="4"/>
  <c r="A188" i="4" s="1"/>
  <c r="D189" i="4" l="1"/>
  <c r="E189" i="4"/>
  <c r="C189" i="4"/>
  <c r="A189" i="4" s="1"/>
  <c r="F189" i="4"/>
  <c r="C190" i="4" l="1"/>
  <c r="A190" i="4" s="1"/>
  <c r="F190" i="4"/>
  <c r="D190" i="4"/>
  <c r="E190" i="4"/>
  <c r="F191" i="4" l="1"/>
  <c r="E191" i="4"/>
  <c r="C191" i="4"/>
  <c r="A191" i="4" s="1"/>
  <c r="D191" i="4"/>
  <c r="E192" i="4" l="1"/>
  <c r="D192" i="4"/>
  <c r="F192" i="4"/>
  <c r="C192" i="4"/>
  <c r="A192" i="4" s="1"/>
  <c r="D193" i="4" l="1"/>
  <c r="C193" i="4"/>
  <c r="A193" i="4" s="1"/>
  <c r="F193" i="4"/>
  <c r="E193" i="4"/>
  <c r="C194" i="4" l="1"/>
  <c r="A194" i="4" s="1"/>
  <c r="E194" i="4"/>
  <c r="D194" i="4"/>
  <c r="F194" i="4"/>
  <c r="F195" i="4" l="1"/>
  <c r="E195" i="4"/>
  <c r="D195" i="4"/>
  <c r="C195" i="4"/>
  <c r="A195" i="4" s="1"/>
  <c r="E196" i="4" l="1"/>
  <c r="D196" i="4"/>
  <c r="F196" i="4"/>
  <c r="C196" i="4"/>
  <c r="A196" i="4" s="1"/>
  <c r="D197" i="4" l="1"/>
  <c r="C197" i="4"/>
  <c r="A197" i="4" s="1"/>
  <c r="F197" i="4"/>
  <c r="E197" i="4"/>
  <c r="C198" i="4" l="1"/>
  <c r="A198" i="4" s="1"/>
  <c r="F198" i="4"/>
  <c r="E198" i="4"/>
  <c r="D198" i="4"/>
  <c r="E199" i="4" l="1"/>
  <c r="D199" i="4"/>
  <c r="C199" i="4"/>
  <c r="A199" i="4" s="1"/>
  <c r="F199" i="4"/>
  <c r="E200" i="4" l="1"/>
  <c r="D200" i="4"/>
  <c r="F200" i="4"/>
  <c r="C200" i="4"/>
  <c r="A200" i="4" s="1"/>
  <c r="D201" i="4" l="1"/>
  <c r="C201" i="4"/>
  <c r="A201" i="4" s="1"/>
  <c r="F201" i="4"/>
  <c r="E201" i="4"/>
  <c r="C202" i="4" l="1"/>
  <c r="A202" i="4" s="1"/>
  <c r="F202" i="4"/>
  <c r="E202" i="4"/>
  <c r="D202" i="4"/>
  <c r="F203" i="4" l="1"/>
  <c r="E203" i="4"/>
  <c r="D203" i="4"/>
  <c r="C203" i="4"/>
  <c r="A203" i="4" s="1"/>
  <c r="E204" i="4" l="1"/>
  <c r="D204" i="4"/>
  <c r="F204" i="4"/>
  <c r="C204" i="4"/>
  <c r="A204" i="4" s="1"/>
  <c r="D205" i="4" l="1"/>
  <c r="C205" i="4"/>
  <c r="A205" i="4" s="1"/>
  <c r="F205" i="4"/>
  <c r="E205" i="4"/>
  <c r="F206" i="4" l="1"/>
  <c r="E206" i="4"/>
  <c r="D206" i="4"/>
  <c r="C206" i="4"/>
  <c r="A206" i="4" s="1"/>
  <c r="D207" i="4" l="1"/>
  <c r="C207" i="4"/>
  <c r="A207" i="4" s="1"/>
  <c r="F207" i="4"/>
  <c r="E207" i="4"/>
  <c r="C208" i="4" l="1"/>
  <c r="A208" i="4" s="1"/>
  <c r="F208" i="4"/>
  <c r="E208" i="4"/>
  <c r="D208" i="4"/>
  <c r="E209" i="4" l="1"/>
  <c r="F209" i="4"/>
  <c r="D209" i="4"/>
  <c r="C209" i="4"/>
  <c r="A209" i="4" s="1"/>
  <c r="E210" i="4" l="1"/>
  <c r="D210" i="4"/>
  <c r="C210" i="4"/>
  <c r="A210" i="4" s="1"/>
  <c r="F210" i="4"/>
  <c r="F211" i="4" l="1"/>
  <c r="E211" i="4"/>
  <c r="D211" i="4"/>
  <c r="C211" i="4"/>
  <c r="A211" i="4" s="1"/>
  <c r="E212" i="4" l="1"/>
  <c r="D212" i="4"/>
  <c r="C212" i="4"/>
  <c r="A212" i="4" s="1"/>
  <c r="F212" i="4"/>
  <c r="C213" i="4" l="1"/>
  <c r="A213" i="4" s="1"/>
  <c r="F213" i="4"/>
  <c r="E213" i="4"/>
  <c r="D213" i="4"/>
  <c r="D214" i="4" l="1"/>
  <c r="F214" i="4"/>
  <c r="E214" i="4"/>
  <c r="C214" i="4"/>
  <c r="A214" i="4" s="1"/>
  <c r="E215" i="4" l="1"/>
  <c r="D215" i="4"/>
  <c r="F215" i="4"/>
  <c r="C215" i="4"/>
  <c r="A215" i="4" s="1"/>
  <c r="E216" i="4" l="1"/>
  <c r="D216" i="4"/>
  <c r="F216" i="4"/>
  <c r="C216" i="4"/>
  <c r="A216" i="4" s="1"/>
  <c r="D217" i="4" l="1"/>
  <c r="F217" i="4"/>
  <c r="E217" i="4"/>
  <c r="C217" i="4"/>
  <c r="A217" i="4" s="1"/>
  <c r="E218" i="4" l="1"/>
  <c r="D218" i="4"/>
  <c r="C218" i="4"/>
  <c r="A218" i="4" s="1"/>
  <c r="F218" i="4"/>
  <c r="C219" i="4" l="1"/>
  <c r="A219" i="4" s="1"/>
  <c r="F219" i="4"/>
  <c r="E219" i="4"/>
  <c r="D219" i="4"/>
  <c r="E220" i="4" l="1"/>
  <c r="F220" i="4"/>
  <c r="D220" i="4"/>
  <c r="C220" i="4"/>
  <c r="A220" i="4" s="1"/>
  <c r="C221" i="4" l="1"/>
  <c r="A221" i="4" s="1"/>
  <c r="F221" i="4"/>
  <c r="E221" i="4"/>
  <c r="D221" i="4"/>
  <c r="C222" i="4" l="1"/>
  <c r="A222" i="4" s="1"/>
  <c r="F222" i="4"/>
  <c r="E222" i="4"/>
  <c r="D222" i="4"/>
  <c r="E223" i="4" l="1"/>
  <c r="D223" i="4"/>
  <c r="C223" i="4"/>
  <c r="A223" i="4" s="1"/>
  <c r="F223" i="4"/>
  <c r="D224" i="4" l="1"/>
  <c r="C224" i="4"/>
  <c r="A224" i="4" s="1"/>
  <c r="E224" i="4"/>
  <c r="F224" i="4"/>
  <c r="C225" i="4" l="1"/>
  <c r="A225" i="4" s="1"/>
  <c r="F225" i="4"/>
  <c r="D225" i="4"/>
  <c r="E225" i="4"/>
  <c r="C226" i="4" l="1"/>
  <c r="A226" i="4" s="1"/>
  <c r="F226" i="4"/>
  <c r="E226" i="4"/>
  <c r="D226" i="4"/>
  <c r="C227" i="4" l="1"/>
  <c r="A227" i="4" s="1"/>
  <c r="E227" i="4"/>
  <c r="F227" i="4"/>
  <c r="D227" i="4"/>
  <c r="F228" i="4" l="1"/>
  <c r="E228" i="4"/>
  <c r="C228" i="4"/>
  <c r="A228" i="4" s="1"/>
  <c r="D228" i="4"/>
  <c r="E229" i="4" l="1"/>
  <c r="C229" i="4"/>
  <c r="A229" i="4" s="1"/>
  <c r="F229" i="4"/>
  <c r="D229" i="4"/>
  <c r="E230" i="4" l="1"/>
  <c r="D230" i="4"/>
  <c r="C230" i="4"/>
  <c r="A230" i="4" s="1"/>
  <c r="F230" i="4"/>
  <c r="C231" i="4" l="1"/>
  <c r="A231" i="4" s="1"/>
  <c r="E231" i="4"/>
  <c r="D231" i="4"/>
  <c r="F231" i="4"/>
  <c r="E232" i="4" l="1"/>
  <c r="D232" i="4"/>
  <c r="C232" i="4"/>
  <c r="A232" i="4" s="1"/>
  <c r="F232" i="4"/>
  <c r="C233" i="4" l="1"/>
  <c r="A233" i="4" s="1"/>
  <c r="F233" i="4"/>
  <c r="E233" i="4"/>
  <c r="D233" i="4"/>
  <c r="C234" i="4" l="1"/>
  <c r="A234" i="4" s="1"/>
  <c r="F234" i="4"/>
  <c r="D234" i="4"/>
  <c r="E234" i="4"/>
  <c r="E235" i="4" l="1"/>
  <c r="D235" i="4"/>
  <c r="C235" i="4"/>
  <c r="A235" i="4" s="1"/>
  <c r="F235" i="4"/>
  <c r="E236" i="4" l="1"/>
  <c r="D236" i="4"/>
  <c r="F236" i="4"/>
  <c r="C236" i="4"/>
  <c r="A236" i="4" s="1"/>
  <c r="C237" i="4" l="1"/>
  <c r="A237" i="4" s="1"/>
  <c r="F237" i="4"/>
  <c r="D237" i="4"/>
  <c r="E237" i="4"/>
  <c r="C238" i="4" l="1"/>
  <c r="A238" i="4" s="1"/>
  <c r="F238" i="4"/>
  <c r="E238" i="4"/>
  <c r="D238" i="4"/>
  <c r="F239" i="4" l="1"/>
  <c r="E239" i="4"/>
  <c r="D239" i="4"/>
  <c r="C239" i="4"/>
  <c r="A239" i="4" s="1"/>
  <c r="D240" i="4" l="1"/>
  <c r="C240" i="4"/>
  <c r="A240" i="4" s="1"/>
  <c r="E240" i="4"/>
  <c r="F240" i="4"/>
  <c r="D241" i="4" l="1"/>
  <c r="C241" i="4"/>
  <c r="A241" i="4" s="1"/>
  <c r="F241" i="4"/>
  <c r="E241" i="4"/>
  <c r="C242" i="4" l="1"/>
  <c r="A242" i="4" s="1"/>
  <c r="D242" i="4"/>
  <c r="F242" i="4"/>
  <c r="E242" i="4"/>
  <c r="E243" i="4" l="1"/>
  <c r="D243" i="4"/>
  <c r="F243" i="4"/>
  <c r="C243" i="4"/>
  <c r="A243" i="4" s="1"/>
  <c r="D244" i="4" l="1"/>
  <c r="F244" i="4"/>
  <c r="C244" i="4"/>
  <c r="A244" i="4" s="1"/>
  <c r="E244" i="4"/>
  <c r="C245" i="4" l="1"/>
  <c r="A245" i="4" s="1"/>
  <c r="F245" i="4"/>
  <c r="D245" i="4"/>
  <c r="I17" i="4" s="1"/>
  <c r="I18" i="4" s="1"/>
  <c r="E245" i="4"/>
  <c r="I16" i="4" s="1"/>
  <c r="J7" i="2" l="1"/>
  <c r="Q7" i="3"/>
  <c r="Q6" i="3"/>
  <c r="Q5"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57" i="3"/>
  <c r="K56" i="3"/>
  <c r="K55" i="3"/>
  <c r="J56" i="3"/>
  <c r="J55" i="3"/>
  <c r="L7" i="3"/>
  <c r="K7" i="3"/>
  <c r="L6" i="3"/>
  <c r="K6" i="3"/>
  <c r="J9" i="2" l="1"/>
  <c r="J15" i="2"/>
  <c r="J16" i="2"/>
  <c r="I19" i="2" l="1"/>
</calcChain>
</file>

<file path=xl/sharedStrings.xml><?xml version="1.0" encoding="utf-8"?>
<sst xmlns="http://schemas.openxmlformats.org/spreadsheetml/2006/main" count="398" uniqueCount="187">
  <si>
    <t>INST.PREV.SERV.PÚBL.MUN.SJBV-IPSJBV</t>
  </si>
  <si>
    <t>Autorizações</t>
  </si>
  <si>
    <t>Entidade Financeira</t>
  </si>
  <si>
    <t>Saldo Anterior do Empréstimo</t>
  </si>
  <si>
    <t>Movimento do Exercício</t>
  </si>
  <si>
    <t>Saldo Exercicio Seguinte</t>
  </si>
  <si>
    <t>Lei</t>
  </si>
  <si>
    <t>Data</t>
  </si>
  <si>
    <t>Empréstimo</t>
  </si>
  <si>
    <t>Empréstimos + Correções</t>
  </si>
  <si>
    <t>Amortizações / Baixas</t>
  </si>
  <si>
    <t>Prestação</t>
  </si>
  <si>
    <t>Qtde</t>
  </si>
  <si>
    <t>Valor</t>
  </si>
  <si>
    <t>2332/2008</t>
  </si>
  <si>
    <t>CAIXA ECONÔMICA FEDERAL-OP.CREDITO - ATERRO SANITÁRIO</t>
  </si>
  <si>
    <t>4196/2017</t>
  </si>
  <si>
    <t xml:space="preserve"> BANCO DO BRASIL - OP.CREDITO - Nº 20/60150-6 - AQUIS DE LUMINÁRIAS LED</t>
  </si>
  <si>
    <t>4573/2019</t>
  </si>
  <si>
    <t xml:space="preserve"> BANCO DO BRASIL - OP.CREDITO - Nº 40/00002-8 - AQUIS DE LUMINÁRIAS LED FASE III</t>
  </si>
  <si>
    <t>4575/2019</t>
  </si>
  <si>
    <t>BANCO DO BRASIL - OP.CREDITO Nº 40/00006-0 - OBRAS DE INFRAESTRUTURA</t>
  </si>
  <si>
    <t>JUROS S/ OP.CREDITO - Nº 20/60150-6 - AQUIS DE LUMINÁRIAS LED</t>
  </si>
  <si>
    <t>4581/2019</t>
  </si>
  <si>
    <t>CAIXA ECONÔMICA FEDERAL-OP.CREDITO Nº 054.835 DV 99 - BARRAGEM RIO JAGUARI-MIRIM</t>
  </si>
  <si>
    <t>Total:</t>
  </si>
  <si>
    <r>
      <rPr>
        <b/>
        <sz val="12"/>
        <rFont val="Arial"/>
        <family val="2"/>
      </rPr>
      <t xml:space="preserve">PREFEITURA MUNICIPAL DE SAO JOAO DA BOA VISTA
</t>
    </r>
    <r>
      <rPr>
        <b/>
        <sz val="8"/>
        <rFont val="Arial"/>
        <family val="2"/>
      </rPr>
      <t xml:space="preserve">CNPJ: 46.429.379/0001-50
</t>
    </r>
    <r>
      <rPr>
        <b/>
        <sz val="14"/>
        <rFont val="Arial"/>
        <family val="2"/>
      </rPr>
      <t xml:space="preserve">
</t>
    </r>
  </si>
  <si>
    <t>4397/2019</t>
  </si>
  <si>
    <t>-</t>
  </si>
  <si>
    <t>02 - CAMARA MUNICIPAL</t>
  </si>
  <si>
    <t>03 - INSTITUTO DE PREVIDÊNCIA - SJBVISTA</t>
  </si>
  <si>
    <t>04 - CENTRO UNIV. FAC. ASSOC. ENSINO-UNIFAE</t>
  </si>
  <si>
    <t>Elaborado de acordo com art. 98 da Lei 4.320/64</t>
  </si>
  <si>
    <t xml:space="preserve">01 - PREFEITURA MUNICIPAL
</t>
  </si>
  <si>
    <r>
      <t xml:space="preserve">(*)  "O conceito de dívida pública consolidada ou fundada escrito no art. 29, I, da Lei de Responsabilidade Fiscal difere da classificação patrimonial da dívida adotada pelo art. 98 da Lei nº 4.320/64. Apesar de a Lei nº 4.320/64 também usar o termo dívida fundada e a LRF tratar como sinônimas as expressões dívida pública consolidada ou fundada, entende-se que o conceito apresentado na LRF é mais amplo que o inscrito Lei nº 4.320/64." -  </t>
    </r>
    <r>
      <rPr>
        <sz val="8"/>
        <color rgb="FF000000"/>
        <rFont val="Arial"/>
        <family val="2"/>
      </rPr>
      <t>Parecer PGFN/CAF/nº 3089/2002 - MPCASP 10º Edição Pág. 566</t>
    </r>
  </si>
  <si>
    <r>
      <rPr>
        <b/>
        <u/>
        <sz val="8"/>
        <rFont val="Arial"/>
        <family val="2"/>
      </rPr>
      <t>Nº</t>
    </r>
  </si>
  <si>
    <r>
      <rPr>
        <b/>
        <u/>
        <sz val="8"/>
        <rFont val="Arial"/>
        <family val="2"/>
      </rPr>
      <t>VENCIMENTO</t>
    </r>
  </si>
  <si>
    <r>
      <rPr>
        <b/>
        <u/>
        <sz val="8"/>
        <rFont val="Arial"/>
        <family val="2"/>
      </rPr>
      <t>ÍNDICE(%)</t>
    </r>
  </si>
  <si>
    <r>
      <rPr>
        <b/>
        <u/>
        <sz val="8"/>
        <rFont val="Arial"/>
        <family val="2"/>
      </rPr>
      <t>VARIAÇÃO</t>
    </r>
  </si>
  <si>
    <r>
      <rPr>
        <b/>
        <u/>
        <sz val="8"/>
        <rFont val="Arial"/>
        <family val="2"/>
      </rPr>
      <t>ATUALIZAÇÃO</t>
    </r>
  </si>
  <si>
    <r>
      <rPr>
        <b/>
        <u/>
        <sz val="8"/>
        <rFont val="Arial"/>
        <family val="2"/>
      </rPr>
      <t>JUROS PERC.</t>
    </r>
  </si>
  <si>
    <r>
      <rPr>
        <b/>
        <u/>
        <sz val="8"/>
        <rFont val="Arial"/>
        <family val="2"/>
      </rPr>
      <t>JUROS</t>
    </r>
  </si>
  <si>
    <r>
      <rPr>
        <b/>
        <u/>
        <sz val="8"/>
        <rFont val="Arial"/>
        <family val="2"/>
      </rPr>
      <t>VALOR PARCELA</t>
    </r>
  </si>
  <si>
    <r>
      <rPr>
        <b/>
        <u/>
        <sz val="8"/>
        <rFont val="Arial"/>
        <family val="2"/>
      </rPr>
      <t>PAGAMENTO</t>
    </r>
  </si>
  <si>
    <r>
      <rPr>
        <b/>
        <u/>
        <sz val="8"/>
        <rFont val="Arial"/>
        <family val="2"/>
      </rPr>
      <t>VALOR PAGO</t>
    </r>
  </si>
  <si>
    <t>ACOMPANHAMENTO DE ACORDO DE PARCELAMENTO (Reparcelamento)</t>
  </si>
  <si>
    <t>8. DISCRIMINATIVO DE PARCELAS E VALORES PAGOS</t>
  </si>
  <si>
    <t>AMORTIZAÇÃO</t>
  </si>
  <si>
    <t>ATUALIZAÇÃO MONETÁRIA</t>
  </si>
  <si>
    <t>JUROS</t>
  </si>
  <si>
    <t>SISTEMA DE AMORTIZAÇÃO FRANCÊS - PRICE</t>
  </si>
  <si>
    <t>VARIÁVEIS</t>
  </si>
  <si>
    <t>Parc</t>
  </si>
  <si>
    <t>Amortização</t>
  </si>
  <si>
    <t>Juros</t>
  </si>
  <si>
    <t>Saldo</t>
  </si>
  <si>
    <t>Valor a financiar</t>
  </si>
  <si>
    <t>Nr de prest (em meses)</t>
  </si>
  <si>
    <t>Taxa ao mês</t>
  </si>
  <si>
    <t>Calculo '1</t>
  </si>
  <si>
    <t>Calculo '2</t>
  </si>
  <si>
    <t>Calculo '3</t>
  </si>
  <si>
    <t>Calculo '4</t>
  </si>
  <si>
    <t>Calculo '5</t>
  </si>
  <si>
    <t>Calculo '6</t>
  </si>
  <si>
    <t xml:space="preserve">Fator </t>
  </si>
  <si>
    <t>Detalhes:</t>
  </si>
  <si>
    <t>Começa e termina pag:</t>
  </si>
  <si>
    <t>Juros Pagos  Período =</t>
  </si>
  <si>
    <t>Juros Equivalente =</t>
  </si>
  <si>
    <t>CONTRATO 0249242-70 - ATERRO SANITÁRIO (PASSIVO 62 E 70)</t>
  </si>
  <si>
    <t>12/2020</t>
  </si>
  <si>
    <t>01/2021</t>
  </si>
  <si>
    <t>02/2021</t>
  </si>
  <si>
    <t>03/2021</t>
  </si>
  <si>
    <t>04/2021</t>
  </si>
  <si>
    <t>12/2021</t>
  </si>
  <si>
    <t>01/2022</t>
  </si>
  <si>
    <t>02/2022</t>
  </si>
  <si>
    <t>05/2021</t>
  </si>
  <si>
    <t>06/2021</t>
  </si>
  <si>
    <t>07/2021</t>
  </si>
  <si>
    <t>08/2021</t>
  </si>
  <si>
    <t>09/2021</t>
  </si>
  <si>
    <t>10/2021</t>
  </si>
  <si>
    <t>11/2021</t>
  </si>
  <si>
    <t>03/2022</t>
  </si>
  <si>
    <t>04/2022</t>
  </si>
  <si>
    <t>05/2022</t>
  </si>
  <si>
    <t>06/2022</t>
  </si>
  <si>
    <t>07/2022</t>
  </si>
  <si>
    <t>08/2022</t>
  </si>
  <si>
    <t>09/2022</t>
  </si>
  <si>
    <t>10/2022</t>
  </si>
  <si>
    <t>11/2022</t>
  </si>
  <si>
    <t>12/2022</t>
  </si>
  <si>
    <t>01/2023</t>
  </si>
  <si>
    <t>02/2023</t>
  </si>
  <si>
    <t>03/2023</t>
  </si>
  <si>
    <t>04/2023</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</si>
  <si>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</si>
  <si>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</si>
  <si>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</si>
  <si>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</si>
  <si>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</si>
  <si>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</si>
  <si>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</si>
  <si>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</si>
  <si>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</si>
  <si>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</si>
  <si>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</si>
  <si>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</si>
  <si>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</si>
  <si>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</si>
  <si>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</si>
  <si>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</si>
  <si>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</si>
  <si>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</si>
  <si>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</si>
  <si>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</si>
  <si>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</si>
  <si>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</si>
  <si>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</si>
  <si>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</si>
  <si>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</si>
  <si>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</si>
  <si>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</si>
  <si>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</si>
  <si>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</si>
  <si>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</si>
  <si>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SISTEMA DE AMORTIZAÇÃO CONSTANTE - SAC</t>
  </si>
  <si>
    <t>Começa pagando =</t>
  </si>
  <si>
    <t>Termina pagando =</t>
  </si>
  <si>
    <t>Juros Pagos Período =</t>
  </si>
  <si>
    <t>CONTRATO 0020/60150-6 - PASSIVO 68/75</t>
  </si>
  <si>
    <t>08/2027</t>
  </si>
  <si>
    <t>04/2026</t>
  </si>
  <si>
    <t>04/2027</t>
  </si>
  <si>
    <t>04/2028</t>
  </si>
  <si>
    <t>11/2025</t>
  </si>
  <si>
    <t>12/2025</t>
  </si>
  <si>
    <t>01/2026</t>
  </si>
  <si>
    <t>02/2026</t>
  </si>
  <si>
    <t>03/2026</t>
  </si>
  <si>
    <t>05/2026</t>
  </si>
  <si>
    <t>06/2026</t>
  </si>
  <si>
    <t>07/2026</t>
  </si>
  <si>
    <t>08/2026</t>
  </si>
  <si>
    <t>09/2026</t>
  </si>
  <si>
    <t>10/2026</t>
  </si>
  <si>
    <t>11/2026</t>
  </si>
  <si>
    <t>12/2026</t>
  </si>
  <si>
    <t>01/2027</t>
  </si>
  <si>
    <t>02/2027</t>
  </si>
  <si>
    <t>03/2027</t>
  </si>
  <si>
    <t>05/2027</t>
  </si>
  <si>
    <t>06/2027</t>
  </si>
  <si>
    <t>07/2027</t>
  </si>
  <si>
    <t>09/2027</t>
  </si>
  <si>
    <t>10/2027</t>
  </si>
  <si>
    <t>11/2027</t>
  </si>
  <si>
    <t>12/2027</t>
  </si>
  <si>
    <t>01/2028</t>
  </si>
  <si>
    <t>02/2028</t>
  </si>
  <si>
    <t>03/2028</t>
  </si>
  <si>
    <t>05/2028</t>
  </si>
  <si>
    <t>06/2028</t>
  </si>
  <si>
    <t>07/2028</t>
  </si>
  <si>
    <t>08/2028</t>
  </si>
  <si>
    <t>JUROS S/ OP.CREDITO - Nº 40/00006-0 - OBRAS DE INFRAESTRUTURA</t>
  </si>
  <si>
    <t>CONTRATO 0040/0006-0 - OBRAS DE INFRAESTRUTURA (PASSIVO 90-94)</t>
  </si>
  <si>
    <t>DATA</t>
  </si>
  <si>
    <t>CONTRATO 40/00002- AQUIS LUMINÁRIAS FASE III (PASSIVO 89 E 93)</t>
  </si>
  <si>
    <t>JUROS S/ OPER CRÉDITO CAIXA ECONÔMICA FEDERAL-OP.CREDITO Nº 054.835 DV 99 - BARRAGEM RIO JAGUARI-MIRIM</t>
  </si>
  <si>
    <t>JUROS CAIXA ECONÔMICA FEDERAL-OP.CREDITO - ATERRO SANITÁRIO</t>
  </si>
  <si>
    <t>Anexo 16 - Demonstração da Dívida Fundada 2022</t>
  </si>
  <si>
    <t>138</t>
  </si>
  <si>
    <t>45</t>
  </si>
  <si>
    <t>05</t>
  </si>
  <si>
    <t>67</t>
  </si>
  <si>
    <t>84</t>
  </si>
  <si>
    <t>60</t>
  </si>
  <si>
    <t>PRECATÓRIO DO INSTITUTO DE PREVIDÊNCIA DOS SERVIDORES PÚBLICOS DE SÃO JOÃO DA BOA VISTA - IPSJBV</t>
  </si>
  <si>
    <t>PRECATÓRIOS DO CENTRO UNIVERSITÁRIO DAS FACULDADES ASSOCIADAS DE ENSINO DE SÃO JOÃO DA BOA VISTA - UNIFAE</t>
  </si>
  <si>
    <t>PRECATÓRIOS NÃO VENCIDOS DA PREFEITURA MUNICIPAL DE SÃO JOÃO DA BOA VISTA</t>
  </si>
  <si>
    <t>Nota Explicativa*: Não incluído Passivo Atuarial em 31/12/2022 no valor de R$ 193.096.383,50, afim de atender metodologia de cálculo da Lei 4.320/64. Precatórios no valor de R$ 3.875.533,61 (Três milhões, oitocentos e setenta e cinco mil, quinhentos e trinta e três reais e sessenta e um centavos) constam desse demonstrativo mas não integram a Dívida Consolidada Líquida por serem consideradas dívidas de curto prazo.</t>
  </si>
  <si>
    <t>SAO JOAO DA BOA VISTA, 31 de dezembro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</si>
</sst>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mm/dd/yyyy;@"/>
    <numFmt numFmtId="165" formatCode="dd/mm/yyyy;@"/>
    <numFmt numFmtId="166" formatCode="000"/>
    <numFmt numFmtId="167" formatCode="mm/yyyy"/>
  </numFmts>
  <fonts count="21" x14ac:knownFonts="1">
    <font>
      <sz val="10"/>
      <color rgb="FF000000"/>
      <name val="Times New Roman"/>
      <charset val="204"/>
    </font>
    <font>
      <b/>
      <sz val="8"/>
      <color rgb="FF000000"/>
      <name val="Arial"/>
      <family val="2"/>
    </font>
    <font>
      <sz val="8"/>
      <color rgb="FF000000"/>
      <name val="Arial"/>
      <family val="2"/>
    </font>
    <font>
      <b/>
      <sz val="12"/>
      <name val="Arial"/>
      <family val="2"/>
    </font>
    <font>
      <b/>
      <sz val="8"/>
      <name val="Arial"/>
      <family val="2"/>
    </font>
    <font>
      <b/>
      <sz val="14"/>
      <name val="Arial"/>
      <family val="2"/>
    </font>
    <font>
      <b/>
      <sz val="10"/>
      <name val="Arial"/>
      <family val="2"/>
    </font>
    <font>
      <sz val="8"/>
      <name val="Arial"/>
      <family val="2"/>
    </font>
    <font>
      <sz val="10"/>
      <color rgb="FF000000"/>
      <name val="Times New Roman"/>
      <family val="1"/>
    </font>
    <font>
      <i/>
      <sz val="8"/>
      <color rgb="FF000000"/>
      <name val="Arial"/>
      <family val="2"/>
    </font>
    <font>
      <b/>
      <sz val="7"/>
      <name val="Arial"/>
      <family val="2"/>
    </font>
    <font>
      <sz val="7"/>
      <color rgb="FF000000"/>
      <name val="Times New Roman"/>
      <family val="1"/>
    </font>
    <font>
      <b/>
      <u/>
      <sz val="8"/>
      <name val="Arial"/>
      <family val="2"/>
    </font>
    <font>
      <sz val="10"/>
      <color rgb="FF000000"/>
      <name val="Tahoma"/>
      <family val="2"/>
    </font>
    <font>
      <sz val="9"/>
      <color rgb="FF000000"/>
      <name val="Tahoma"/>
      <family val="2"/>
    </font>
    <font>
      <b/>
      <sz val="9"/>
      <name val="Tahoma"/>
      <family val="2"/>
    </font>
    <font>
      <b/>
      <sz val="9"/>
      <color rgb="FF000000"/>
      <name val="Tahoma"/>
      <family val="2"/>
    </font>
    <font>
      <sz val="8"/>
      <name val="Times New Roman"/>
      <family val="1"/>
    </font>
    <font>
      <b/>
      <sz val="10"/>
      <color rgb="FF000000"/>
      <name val="Tahoma"/>
      <family val="2"/>
    </font>
    <font>
      <i/>
      <sz val="8"/>
      <name val="Arial"/>
      <family val="2"/>
    </font>
    <font>
      <sz val="10"/>
      <name val="Times New Roman"/>
      <family val="1"/>
    </font>
  </fonts>
  <fills count="4">
    <fill>
      <patternFill patternType="none"/>
    </fill>
    <fill>
      <patternFill patternType="gray125"/>
    </fill>
    <fill>
      <patternFill patternType="solid">
        <fgColor rgb="FFCCCCCC"/>
      </patternFill>
    </fill>
    <fill>
      <patternFill patternType="solid">
        <fgColor theme="6" tint="0.79998168889431442"/>
        <bgColor indexed="64"/>
      </patternFill>
    </fill>
  </fills>
  <borders count="3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s>
  <cellStyleXfs count="2">
    <xf numFmtId="0" fontId="0" fillId="0" borderId="0"/>
    <xf numFmtId="43" fontId="8" fillId="0" borderId="0" applyFont="0" applyFill="0" applyBorder="0" applyAlignment="0" applyProtection="0"/>
  </cellStyleXfs>
  <cellXfs count="124">
    <xf numFmtId="0" fontId="0" fillId="0" borderId="0" xfId="0" applyAlignment="1">
      <alignment horizontal="left" vertical="top"/>
    </xf>
    <xf numFmtId="43" fontId="0" fillId="0" borderId="0" xfId="1" applyFont="1" applyFill="1" applyBorder="1" applyAlignment="1">
      <alignment horizontal="left" vertical="top"/>
    </xf>
    <xf numFmtId="1" fontId="0" fillId="0" borderId="0" xfId="0" applyNumberFormat="1" applyAlignment="1">
      <alignment horizontal="right" vertical="top"/>
    </xf>
    <xf numFmtId="0" fontId="4" fillId="0" borderId="2" xfId="0" applyFont="1" applyBorder="1" applyAlignment="1">
      <alignment horizontal="left" vertical="top" wrapText="1" indent="1"/>
    </xf>
    <xf numFmtId="43" fontId="4" fillId="0" borderId="2" xfId="1" applyFont="1" applyFill="1" applyBorder="1" applyAlignment="1">
      <alignment horizontal="center" vertical="top" wrapText="1"/>
    </xf>
    <xf numFmtId="1" fontId="1" fillId="0" borderId="4" xfId="0" applyNumberFormat="1" applyFont="1" applyBorder="1" applyAlignment="1">
      <alignment horizontal="right" vertical="top" indent="1" shrinkToFit="1"/>
    </xf>
    <xf numFmtId="43" fontId="2" fillId="0" borderId="4" xfId="1" applyFont="1" applyFill="1" applyBorder="1" applyAlignment="1">
      <alignment horizontal="left" vertical="top"/>
    </xf>
    <xf numFmtId="0" fontId="7" fillId="0" borderId="4" xfId="0" applyFont="1" applyBorder="1" applyAlignment="1">
      <alignment vertical="top" wrapText="1"/>
    </xf>
    <xf numFmtId="1" fontId="4" fillId="0" borderId="2" xfId="0" applyNumberFormat="1" applyFont="1" applyBorder="1" applyAlignment="1">
      <alignment horizontal="center" vertical="center" wrapText="1"/>
    </xf>
    <xf numFmtId="14" fontId="1" fillId="0" borderId="4" xfId="0" applyNumberFormat="1" applyFont="1" applyBorder="1" applyAlignment="1">
      <alignment horizontal="left" vertical="top" shrinkToFit="1"/>
    </xf>
    <xf numFmtId="43" fontId="2" fillId="0" borderId="4" xfId="1" applyFont="1" applyFill="1" applyBorder="1" applyAlignment="1">
      <alignment horizontal="right"/>
    </xf>
    <xf numFmtId="0" fontId="7" fillId="0" borderId="0" xfId="0" applyFont="1" applyAlignment="1">
      <alignment horizontal="center" vertical="top" wrapText="1"/>
    </xf>
    <xf numFmtId="0" fontId="4" fillId="0" borderId="18" xfId="0" applyFont="1" applyBorder="1" applyAlignment="1">
      <alignment horizontal="center" vertical="center" wrapText="1"/>
    </xf>
    <xf numFmtId="0" fontId="2" fillId="0" borderId="19" xfId="0" applyFont="1" applyBorder="1" applyAlignment="1">
      <alignment horizontal="left" vertical="top"/>
    </xf>
    <xf numFmtId="43" fontId="1" fillId="0" borderId="22" xfId="0" applyNumberFormat="1" applyFont="1" applyBorder="1" applyAlignment="1">
      <alignment horizontal="right"/>
    </xf>
    <xf numFmtId="0" fontId="4" fillId="0" borderId="0" xfId="0" applyFont="1" applyAlignment="1">
      <alignment horizontal="left" vertical="top" wrapText="1"/>
    </xf>
    <xf numFmtId="49" fontId="2" fillId="0" borderId="4" xfId="1" applyNumberFormat="1" applyFont="1" applyFill="1" applyBorder="1" applyAlignment="1">
      <alignment horizontal="right"/>
    </xf>
    <xf numFmtId="0" fontId="2" fillId="0" borderId="25" xfId="0" applyFont="1" applyBorder="1" applyAlignment="1">
      <alignment horizontal="left" vertical="top"/>
    </xf>
    <xf numFmtId="14" fontId="1" fillId="0" borderId="26" xfId="0" applyNumberFormat="1" applyFont="1" applyBorder="1" applyAlignment="1">
      <alignment horizontal="left" vertical="top" shrinkToFit="1"/>
    </xf>
    <xf numFmtId="1" fontId="1" fillId="0" borderId="26" xfId="0" applyNumberFormat="1" applyFont="1" applyBorder="1" applyAlignment="1">
      <alignment horizontal="right" vertical="top" indent="1" shrinkToFit="1"/>
    </xf>
    <xf numFmtId="43" fontId="2" fillId="0" borderId="26" xfId="1" applyFont="1" applyFill="1" applyBorder="1" applyAlignment="1">
      <alignment horizontal="left" vertical="top"/>
    </xf>
    <xf numFmtId="0" fontId="7" fillId="0" borderId="26" xfId="0" applyFont="1" applyBorder="1" applyAlignment="1">
      <alignment vertical="top" wrapText="1"/>
    </xf>
    <xf numFmtId="43" fontId="2" fillId="0" borderId="26" xfId="1" applyFont="1" applyFill="1" applyBorder="1" applyAlignment="1">
      <alignment horizontal="right"/>
    </xf>
    <xf numFmtId="0" fontId="1" fillId="0" borderId="0" xfId="0" applyFont="1" applyAlignment="1">
      <alignment horizontal="center"/>
    </xf>
    <xf numFmtId="43" fontId="1" fillId="0" borderId="0" xfId="0" applyNumberFormat="1" applyFont="1" applyAlignment="1">
      <alignment horizontal="right"/>
    </xf>
    <xf numFmtId="43" fontId="1" fillId="0" borderId="0" xfId="0" applyNumberFormat="1" applyFont="1" applyAlignment="1">
      <alignment horizontal="center"/>
    </xf>
    <xf numFmtId="0" fontId="2" fillId="0" borderId="0" xfId="0" applyFont="1" applyAlignment="1">
      <alignment horizontal="left"/>
    </xf>
    <xf numFmtId="0" fontId="9" fillId="0" borderId="0" xfId="0" applyFont="1" applyAlignment="1">
      <alignment horizontal="left" wrapText="1"/>
    </xf>
    <xf numFmtId="0" fontId="11" fillId="0" borderId="0" xfId="0" applyFont="1" applyAlignment="1">
      <alignment horizontal="left" vertical="top"/>
    </xf>
    <xf numFmtId="4" fontId="2" fillId="0" borderId="33" xfId="0" applyNumberFormat="1" applyFont="1" applyBorder="1" applyAlignment="1">
      <alignment horizontal="right" vertical="top" indent="8" shrinkToFit="1"/>
    </xf>
    <xf numFmtId="0" fontId="4" fillId="0" borderId="32" xfId="0" applyFont="1" applyBorder="1" applyAlignment="1">
      <alignment horizontal="left" vertical="top" wrapText="1" indent="1"/>
    </xf>
    <xf numFmtId="0" fontId="2" fillId="0" borderId="0" xfId="0" applyFont="1" applyAlignment="1">
      <alignment horizontal="left" vertical="top"/>
    </xf>
    <xf numFmtId="43" fontId="2" fillId="0" borderId="0" xfId="1" applyFont="1" applyFill="1" applyBorder="1" applyAlignment="1">
      <alignment vertical="top"/>
    </xf>
    <xf numFmtId="0" fontId="2" fillId="0" borderId="0" xfId="0" applyFont="1" applyAlignment="1">
      <alignment vertical="top"/>
    </xf>
    <xf numFmtId="43" fontId="2" fillId="0" borderId="0" xfId="0" applyNumberFormat="1" applyFont="1" applyAlignment="1">
      <alignment horizontal="left" vertical="top"/>
    </xf>
    <xf numFmtId="43" fontId="2" fillId="3" borderId="0" xfId="1" applyFont="1" applyFill="1" applyBorder="1" applyAlignment="1">
      <alignment horizontal="left" vertical="top"/>
    </xf>
    <xf numFmtId="0" fontId="2" fillId="3" borderId="0" xfId="0" applyFont="1" applyFill="1" applyAlignment="1">
      <alignment horizontal="left" vertical="top"/>
    </xf>
    <xf numFmtId="0" fontId="2" fillId="0" borderId="0" xfId="0" applyFont="1" applyAlignment="1">
      <alignment horizontal="left" vertical="top" wrapText="1"/>
    </xf>
    <xf numFmtId="0" fontId="2" fillId="3" borderId="0" xfId="0" applyFont="1" applyFill="1" applyAlignment="1">
      <alignment horizontal="left" vertical="top" wrapText="1"/>
    </xf>
    <xf numFmtId="0" fontId="1" fillId="0" borderId="4" xfId="0" applyFont="1" applyBorder="1" applyAlignment="1">
      <alignment horizontal="left" vertical="top" wrapText="1"/>
    </xf>
    <xf numFmtId="43" fontId="1" fillId="0" borderId="4" xfId="0" applyNumberFormat="1" applyFont="1" applyBorder="1" applyAlignment="1">
      <alignment horizontal="left" vertical="top"/>
    </xf>
    <xf numFmtId="0" fontId="4" fillId="0" borderId="4" xfId="0" applyFont="1" applyBorder="1" applyAlignment="1">
      <alignment vertical="top" wrapText="1"/>
    </xf>
    <xf numFmtId="43" fontId="4" fillId="0" borderId="4" xfId="1" applyFont="1" applyFill="1" applyBorder="1" applyAlignment="1">
      <alignment vertical="top" wrapText="1"/>
    </xf>
    <xf numFmtId="166" fontId="2" fillId="0" borderId="4" xfId="0" applyNumberFormat="1" applyFont="1" applyBorder="1" applyAlignment="1">
      <alignment vertical="top" shrinkToFit="1"/>
    </xf>
    <xf numFmtId="165" fontId="2" fillId="0" borderId="4" xfId="0" applyNumberFormat="1" applyFont="1" applyBorder="1" applyAlignment="1">
      <alignment vertical="top" shrinkToFit="1"/>
    </xf>
    <xf numFmtId="43" fontId="2" fillId="0" borderId="4" xfId="1" applyFont="1" applyFill="1" applyBorder="1" applyAlignment="1">
      <alignment vertical="center" wrapText="1"/>
    </xf>
    <xf numFmtId="43" fontId="2" fillId="0" borderId="4" xfId="1" applyFont="1" applyFill="1" applyBorder="1" applyAlignment="1">
      <alignment vertical="top" shrinkToFit="1"/>
    </xf>
    <xf numFmtId="14" fontId="2" fillId="0" borderId="4" xfId="0" applyNumberFormat="1" applyFont="1" applyBorder="1" applyAlignment="1">
      <alignment vertical="top"/>
    </xf>
    <xf numFmtId="43" fontId="2" fillId="0" borderId="4" xfId="1" applyFont="1" applyFill="1" applyBorder="1" applyAlignment="1">
      <alignment vertical="top"/>
    </xf>
    <xf numFmtId="0" fontId="2" fillId="3" borderId="4" xfId="0" applyFont="1" applyFill="1" applyBorder="1" applyAlignment="1">
      <alignment vertical="top"/>
    </xf>
    <xf numFmtId="14" fontId="2" fillId="3" borderId="4" xfId="0" applyNumberFormat="1" applyFont="1" applyFill="1" applyBorder="1" applyAlignment="1">
      <alignment vertical="top"/>
    </xf>
    <xf numFmtId="43" fontId="2" fillId="3" borderId="4" xfId="1" applyFont="1" applyFill="1" applyBorder="1" applyAlignment="1">
      <alignment vertical="top"/>
    </xf>
    <xf numFmtId="43" fontId="13" fillId="0" borderId="0" xfId="1" applyFont="1" applyFill="1" applyBorder="1" applyAlignment="1">
      <alignment horizontal="left" vertical="top"/>
    </xf>
    <xf numFmtId="0" fontId="13" fillId="0" borderId="0" xfId="0" applyFont="1" applyAlignment="1">
      <alignment horizontal="left" vertical="top"/>
    </xf>
    <xf numFmtId="0" fontId="13" fillId="0" borderId="4" xfId="0" applyFont="1" applyBorder="1" applyAlignment="1">
      <alignment horizontal="left" vertical="top"/>
    </xf>
    <xf numFmtId="43" fontId="14" fillId="0" borderId="0" xfId="1" applyFont="1" applyFill="1" applyBorder="1" applyAlignment="1">
      <alignment horizontal="left" vertical="top"/>
    </xf>
    <xf numFmtId="0" fontId="14" fillId="0" borderId="0" xfId="0" applyFont="1" applyAlignment="1">
      <alignment horizontal="left" vertical="top"/>
    </xf>
    <xf numFmtId="0" fontId="14" fillId="0" borderId="4" xfId="0" applyFont="1" applyBorder="1" applyAlignment="1">
      <alignment horizontal="left" vertical="top"/>
    </xf>
    <xf numFmtId="0" fontId="16" fillId="0" borderId="0" xfId="0" applyFont="1" applyAlignment="1">
      <alignment horizontal="left" vertical="top"/>
    </xf>
    <xf numFmtId="43" fontId="16" fillId="0" borderId="0" xfId="1" applyFont="1" applyFill="1" applyBorder="1" applyAlignment="1">
      <alignment horizontal="left" vertical="top"/>
    </xf>
    <xf numFmtId="0" fontId="16" fillId="0" borderId="4" xfId="0" applyFont="1" applyBorder="1" applyAlignment="1">
      <alignment horizontal="center" vertical="top"/>
    </xf>
    <xf numFmtId="43" fontId="16" fillId="0" borderId="4" xfId="1" applyFont="1" applyFill="1" applyBorder="1" applyAlignment="1">
      <alignment horizontal="center" vertical="top"/>
    </xf>
    <xf numFmtId="43" fontId="14" fillId="0" borderId="4" xfId="1" applyFont="1" applyFill="1" applyBorder="1" applyAlignment="1">
      <alignment horizontal="left" vertical="top"/>
    </xf>
    <xf numFmtId="49" fontId="14" fillId="0" borderId="0" xfId="0" applyNumberFormat="1" applyFont="1" applyAlignment="1">
      <alignment horizontal="left" vertical="top"/>
    </xf>
    <xf numFmtId="49" fontId="16" fillId="0" borderId="4" xfId="0" applyNumberFormat="1" applyFont="1" applyBorder="1" applyAlignment="1">
      <alignment horizontal="center" vertical="top"/>
    </xf>
    <xf numFmtId="167" fontId="14" fillId="0" borderId="4" xfId="0" applyNumberFormat="1" applyFont="1" applyBorder="1" applyAlignment="1">
      <alignment horizontal="left" vertical="top"/>
    </xf>
    <xf numFmtId="0" fontId="14" fillId="3" borderId="4" xfId="0" applyFont="1" applyFill="1" applyBorder="1" applyAlignment="1">
      <alignment horizontal="left" vertical="top"/>
    </xf>
    <xf numFmtId="167" fontId="14" fillId="3" borderId="4" xfId="0" applyNumberFormat="1" applyFont="1" applyFill="1" applyBorder="1" applyAlignment="1">
      <alignment horizontal="left" vertical="top"/>
    </xf>
    <xf numFmtId="43" fontId="14" fillId="3" borderId="4" xfId="1" applyFont="1" applyFill="1" applyBorder="1" applyAlignment="1">
      <alignment horizontal="left" vertical="top"/>
    </xf>
    <xf numFmtId="49" fontId="14" fillId="3" borderId="4" xfId="0" applyNumberFormat="1" applyFont="1" applyFill="1" applyBorder="1" applyAlignment="1">
      <alignment horizontal="left" vertical="top"/>
    </xf>
    <xf numFmtId="43" fontId="14" fillId="0" borderId="4" xfId="0" applyNumberFormat="1" applyFont="1" applyBorder="1" applyAlignment="1">
      <alignment horizontal="left" vertical="top"/>
    </xf>
    <xf numFmtId="49" fontId="13" fillId="0" borderId="0" xfId="0" applyNumberFormat="1" applyFont="1" applyAlignment="1">
      <alignment horizontal="left" vertical="top"/>
    </xf>
    <xf numFmtId="49" fontId="0" fillId="0" borderId="0" xfId="0" applyNumberFormat="1" applyAlignment="1">
      <alignment horizontal="left" vertical="top"/>
    </xf>
    <xf numFmtId="43" fontId="18" fillId="0" borderId="0" xfId="1" applyFont="1" applyFill="1" applyBorder="1" applyAlignment="1">
      <alignment horizontal="left" vertical="top"/>
    </xf>
    <xf numFmtId="43" fontId="13" fillId="0" borderId="4" xfId="1" applyFont="1" applyFill="1" applyBorder="1" applyAlignment="1">
      <alignment horizontal="left" vertical="top"/>
    </xf>
    <xf numFmtId="49" fontId="13" fillId="0" borderId="4" xfId="0" applyNumberFormat="1" applyFont="1" applyBorder="1" applyAlignment="1">
      <alignment horizontal="left" vertical="top"/>
    </xf>
    <xf numFmtId="43" fontId="13" fillId="0" borderId="0" xfId="0" applyNumberFormat="1" applyFont="1" applyAlignment="1">
      <alignment horizontal="left" vertical="top"/>
    </xf>
    <xf numFmtId="43" fontId="4" fillId="0" borderId="0" xfId="0" applyNumberFormat="1" applyFont="1" applyAlignment="1">
      <alignment horizontal="center"/>
    </xf>
    <xf numFmtId="0" fontId="19" fillId="0" borderId="0" xfId="0" applyFont="1" applyAlignment="1">
      <alignment horizontal="left" wrapText="1"/>
    </xf>
    <xf numFmtId="43" fontId="20" fillId="0" borderId="0" xfId="0" applyNumberFormat="1" applyFont="1" applyAlignment="1">
      <alignment horizontal="left" vertical="top"/>
    </xf>
    <xf numFmtId="0" fontId="20" fillId="0" borderId="0" xfId="0" applyFont="1" applyAlignment="1">
      <alignment horizontal="left" vertical="top"/>
    </xf>
    <xf numFmtId="43" fontId="7" fillId="0" borderId="20" xfId="1" applyFont="1" applyFill="1" applyBorder="1" applyAlignment="1">
      <alignment horizontal="right"/>
    </xf>
    <xf numFmtId="43" fontId="7" fillId="0" borderId="27" xfId="1" applyFont="1" applyFill="1" applyBorder="1" applyAlignment="1">
      <alignment horizontal="right"/>
    </xf>
    <xf numFmtId="164" fontId="1" fillId="0" borderId="4" xfId="0" applyNumberFormat="1" applyFont="1" applyBorder="1" applyAlignment="1">
      <alignment horizontal="left" vertical="top" shrinkToFit="1"/>
    </xf>
    <xf numFmtId="0" fontId="1" fillId="0" borderId="21" xfId="0" applyFont="1" applyBorder="1" applyAlignment="1">
      <alignment horizontal="center"/>
    </xf>
    <xf numFmtId="0" fontId="1" fillId="0" borderId="22" xfId="0" applyFont="1" applyBorder="1" applyAlignment="1">
      <alignment horizontal="center"/>
    </xf>
    <xf numFmtId="43" fontId="1" fillId="0" borderId="23" xfId="0" applyNumberFormat="1" applyFont="1" applyBorder="1" applyAlignment="1">
      <alignment horizontal="center"/>
    </xf>
    <xf numFmtId="43" fontId="1" fillId="0" borderId="24" xfId="0" applyNumberFormat="1" applyFont="1" applyBorder="1" applyAlignment="1">
      <alignment horizontal="center"/>
    </xf>
    <xf numFmtId="0" fontId="10" fillId="0" borderId="0" xfId="0" applyFont="1" applyAlignment="1">
      <alignment vertical="top" wrapText="1"/>
    </xf>
    <xf numFmtId="0" fontId="11" fillId="0" borderId="0" xfId="0" applyFont="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4" fillId="0" borderId="0" xfId="0" applyFont="1" applyAlignment="1">
      <alignment horizontal="left"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 xfId="0" applyFont="1" applyBorder="1" applyAlignment="1">
      <alignment horizontal="center" vertical="center" wrapText="1"/>
    </xf>
    <xf numFmtId="0" fontId="2" fillId="0" borderId="0" xfId="0" applyFont="1" applyAlignment="1">
      <alignment horizontal="left" wrapText="1"/>
    </xf>
    <xf numFmtId="0" fontId="9" fillId="0" borderId="0" xfId="0" applyFont="1" applyAlignment="1">
      <alignment horizontal="left" wrapText="1"/>
    </xf>
    <xf numFmtId="0" fontId="13" fillId="0" borderId="0" xfId="0" applyFont="1" applyAlignment="1">
      <alignment horizontal="center" vertical="top"/>
    </xf>
    <xf numFmtId="0" fontId="14" fillId="0" borderId="0" xfId="0" applyFont="1" applyAlignment="1">
      <alignment horizontal="center" vertical="top"/>
    </xf>
    <xf numFmtId="0" fontId="2" fillId="0" borderId="1"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4" fillId="0" borderId="1" xfId="0" applyFont="1" applyBorder="1" applyAlignment="1">
      <alignment horizontal="center"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15" fillId="0" borderId="0" xfId="0" applyFont="1" applyAlignment="1">
      <alignment horizontal="center" vertical="center" wrapText="1"/>
    </xf>
    <xf numFmtId="0" fontId="16" fillId="0" borderId="0" xfId="0" applyFont="1" applyAlignment="1">
      <alignment horizontal="center"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75184</xdr:colOff>
      <xdr:row>0</xdr:row>
      <xdr:rowOff>795531</xdr:rowOff>
    </xdr:from>
    <xdr:ext cx="9829800" cy="0"/>
    <xdr:sp macro="" textlink="">
      <xdr:nvSpPr>
        <xdr:cNvPr id="2" name="Shape 2">
          <a:extLst>
            <a:ext uri="{FF2B5EF4-FFF2-40B4-BE49-F238E27FC236}">
              <a16:creationId xmlns:a16="http://schemas.microsoft.com/office/drawing/2014/main" id="{00000000-0008-0000-0100-000002000000}"/>
            </a:ext>
          </a:extLst>
        </xdr:cNvPr>
        <xdr:cNvSpPr/>
      </xdr:nvSpPr>
      <xdr:spPr>
        <a:xfrm>
          <a:off x="75184" y="795531"/>
          <a:ext cx="9829800" cy="0"/>
        </a:xfrm>
        <a:custGeom>
          <a:avLst/>
          <a:gdLst/>
          <a:ahLst/>
          <a:cxnLst/>
          <a:rect l="0" t="0" r="0" b="0"/>
          <a:pathLst>
            <a:path w="9829800">
              <a:moveTo>
                <a:pt x="0" y="0"/>
              </a:moveTo>
              <a:lnTo>
                <a:pt x="9829800" y="0"/>
              </a:lnTo>
            </a:path>
          </a:pathLst>
        </a:custGeom>
        <a:ln w="9525">
          <a:solidFill>
            <a:srgbClr val="808080"/>
          </a:solidFill>
        </a:ln>
      </xdr:spPr>
    </xdr:sp>
    <xdr:clientData/>
  </xdr:oneCellAnchor>
  <xdr:oneCellAnchor>
    <xdr:from>
      <xdr:col>0</xdr:col>
      <xdr:colOff>102277</xdr:colOff>
      <xdr:row>0</xdr:row>
      <xdr:rowOff>3</xdr:rowOff>
    </xdr:from>
    <xdr:ext cx="695395" cy="731520"/>
    <xdr:pic>
      <xdr:nvPicPr>
        <xdr:cNvPr id="3" name="image1.jpe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277" y="3"/>
          <a:ext cx="695395" cy="731520"/>
        </a:xfrm>
        <a:prstGeom prst="rect">
          <a:avLst/>
        </a:prstGeom>
      </xdr:spPr>
    </xdr:pic>
    <xdr:clientData/>
  </xdr:oneCellAnchor>
  <xdr:twoCellAnchor>
    <xdr:from>
      <xdr:col>0</xdr:col>
      <xdr:colOff>0</xdr:colOff>
      <xdr:row>22</xdr:row>
      <xdr:rowOff>142876</xdr:rowOff>
    </xdr:from>
    <xdr:to>
      <xdr:col>9</xdr:col>
      <xdr:colOff>771525</xdr:colOff>
      <xdr:row>28</xdr:row>
      <xdr:rowOff>123825</xdr:rowOff>
    </xdr:to>
    <xdr:sp macro="" textlink="">
      <xdr:nvSpPr>
        <xdr:cNvPr id="4" name="Caixa de Texto 2">
          <a:extLst>
            <a:ext uri="{FF2B5EF4-FFF2-40B4-BE49-F238E27FC236}">
              <a16:creationId xmlns:a16="http://schemas.microsoft.com/office/drawing/2014/main" id="{00000000-0008-0000-0100-000004000000}"/>
            </a:ext>
          </a:extLst>
        </xdr:cNvPr>
        <xdr:cNvSpPr txBox="1">
          <a:spLocks noChangeArrowheads="1"/>
        </xdr:cNvSpPr>
      </xdr:nvSpPr>
      <xdr:spPr bwMode="auto">
        <a:xfrm>
          <a:off x="0" y="6762751"/>
          <a:ext cx="10077450" cy="9810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7000"/>
            </a:lnSpc>
            <a:spcAft>
              <a:spcPts val="800"/>
            </a:spcAft>
          </a:pPr>
          <a:r>
            <a:rPr lang="pt-BR" sz="800">
              <a:effectLst/>
              <a:latin typeface="Arial Narrow" panose="020B0606020202030204" pitchFamily="34" charset="0"/>
              <a:ea typeface="Calibri" panose="020F0502020204030204" pitchFamily="34" charset="0"/>
              <a:cs typeface="Times New Roman" panose="02020603050405020304" pitchFamily="18" charset="0"/>
            </a:rPr>
            <a:t> </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pt-BR" sz="800">
              <a:effectLst/>
              <a:latin typeface="Arial Narrow" panose="020B0606020202030204" pitchFamily="34" charset="0"/>
              <a:ea typeface="Calibri" panose="020F0502020204030204" pitchFamily="34" charset="0"/>
              <a:cs typeface="Times New Roman" panose="02020603050405020304" pitchFamily="18" charset="0"/>
            </a:rPr>
            <a:t> </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pt-BR" sz="800">
              <a:effectLst/>
              <a:latin typeface="Arial Narrow" panose="020B0606020202030204" pitchFamily="34" charset="0"/>
              <a:ea typeface="Calibri" panose="020F0502020204030204" pitchFamily="34" charset="0"/>
              <a:cs typeface="Times New Roman" panose="02020603050405020304" pitchFamily="18" charset="0"/>
            </a:rPr>
            <a:t>____________________________________			________________________________________		______________________________</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pt-BR" sz="800">
              <a:effectLst/>
              <a:latin typeface="Arial Narrow" panose="020B0606020202030204" pitchFamily="34" charset="0"/>
              <a:ea typeface="Calibri" panose="020F0502020204030204" pitchFamily="34" charset="0"/>
              <a:cs typeface="Times New Roman" panose="02020603050405020304" pitchFamily="18" charset="0"/>
            </a:rPr>
            <a:t>MARIA TERESINHA DE JESUS PEDROZA			DIOGO LEONEL DAS CHAGAS			PRISCILA MAURICIO CONTI</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pt-BR" sz="800">
              <a:effectLst/>
              <a:latin typeface="Arial Narrow" panose="020B0606020202030204" pitchFamily="34" charset="0"/>
              <a:ea typeface="Calibri" panose="020F0502020204030204" pitchFamily="34" charset="0"/>
              <a:cs typeface="Times New Roman" panose="02020603050405020304" pitchFamily="18" charset="0"/>
            </a:rPr>
            <a:t>PREFEITA MUNICIPAL				DIRETOR DO DEPARTAMENTO DE FINANÇAS			CONTADORA – CRC: 1SP303.058/O-6				</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tabSelected="1" topLeftCell="A9" workbookViewId="0">
      <selection activeCell="I18" sqref="I18"/>
    </sheetView>
  </sheetViews>
  <sheetFormatPr defaultRowHeight="12.75" x14ac:dyDescent="0.2"/>
  <cols>
    <col min="1" max="1" width="14.1640625" customWidth="1"/>
    <col min="2" max="2" width="12.5" customWidth="1"/>
    <col min="3" max="3" width="7.5" customWidth="1"/>
    <col min="4" max="4" width="16.6640625" style="1" customWidth="1"/>
    <col min="5" max="5" width="54" customWidth="1"/>
    <col min="6" max="8" width="16.6640625" customWidth="1"/>
    <col min="9" max="9" width="8" style="2" bestFit="1" customWidth="1"/>
    <col min="10" max="10" width="16.6640625" style="80" customWidth="1"/>
  </cols>
  <sheetData>
    <row r="1" spans="1:10" ht="66" customHeight="1" x14ac:dyDescent="0.2">
      <c r="A1" s="90" t="s">
        <v>26</v>
      </c>
      <c r="B1" s="91"/>
      <c r="C1" s="91"/>
      <c r="D1" s="91"/>
      <c r="E1" s="91"/>
      <c r="F1" s="91"/>
      <c r="G1" s="91"/>
      <c r="H1" s="91"/>
      <c r="I1" s="91"/>
      <c r="J1" s="91"/>
    </row>
    <row r="2" spans="1:10" ht="13.5" thickBot="1" x14ac:dyDescent="0.25">
      <c r="A2" s="92" t="s">
        <v>175</v>
      </c>
      <c r="B2" s="92"/>
      <c r="C2" s="92"/>
      <c r="D2" s="92"/>
      <c r="E2" s="92"/>
      <c r="F2" s="92"/>
      <c r="G2" s="92"/>
      <c r="H2" s="92"/>
      <c r="I2" s="92"/>
      <c r="J2" s="92"/>
    </row>
    <row r="3" spans="1:10" ht="13.7" customHeight="1" x14ac:dyDescent="0.2">
      <c r="A3" s="93" t="s">
        <v>1</v>
      </c>
      <c r="B3" s="94"/>
      <c r="C3" s="94"/>
      <c r="D3" s="94"/>
      <c r="E3" s="95" t="s">
        <v>2</v>
      </c>
      <c r="F3" s="97" t="s">
        <v>3</v>
      </c>
      <c r="G3" s="98" t="s">
        <v>4</v>
      </c>
      <c r="H3" s="99"/>
      <c r="I3" s="98" t="s">
        <v>5</v>
      </c>
      <c r="J3" s="100"/>
    </row>
    <row r="4" spans="1:10" ht="14.45" customHeight="1" x14ac:dyDescent="0.2">
      <c r="A4" s="106" t="s">
        <v>6</v>
      </c>
      <c r="B4" s="96" t="s">
        <v>7</v>
      </c>
      <c r="C4" s="101" t="s">
        <v>8</v>
      </c>
      <c r="D4" s="102"/>
      <c r="E4" s="96"/>
      <c r="F4" s="96"/>
      <c r="G4" s="103" t="s">
        <v>9</v>
      </c>
      <c r="H4" s="103" t="s">
        <v>10</v>
      </c>
      <c r="I4" s="104" t="s">
        <v>11</v>
      </c>
      <c r="J4" s="105"/>
    </row>
    <row r="5" spans="1:10" ht="14.45" customHeight="1" x14ac:dyDescent="0.2">
      <c r="A5" s="107"/>
      <c r="B5" s="108"/>
      <c r="C5" s="3" t="s">
        <v>12</v>
      </c>
      <c r="D5" s="4" t="s">
        <v>13</v>
      </c>
      <c r="E5" s="96"/>
      <c r="F5" s="96"/>
      <c r="G5" s="96"/>
      <c r="H5" s="96"/>
      <c r="I5" s="8" t="s">
        <v>12</v>
      </c>
      <c r="J5" s="12" t="s">
        <v>13</v>
      </c>
    </row>
    <row r="6" spans="1:10" x14ac:dyDescent="0.2">
      <c r="A6" s="13"/>
      <c r="B6" s="83">
        <v>43009</v>
      </c>
      <c r="C6" s="5">
        <v>200</v>
      </c>
      <c r="D6" s="6">
        <v>26320968.370000001</v>
      </c>
      <c r="E6" s="7" t="s">
        <v>0</v>
      </c>
      <c r="F6" s="10">
        <v>19742683.370000001</v>
      </c>
      <c r="G6" s="10">
        <v>0</v>
      </c>
      <c r="H6" s="10">
        <v>1578788.4</v>
      </c>
      <c r="I6" s="16" t="s">
        <v>176</v>
      </c>
      <c r="J6" s="81">
        <f>F6-H6</f>
        <v>18163894.970000003</v>
      </c>
    </row>
    <row r="7" spans="1:10" ht="22.5" x14ac:dyDescent="0.2">
      <c r="A7" s="13" t="s">
        <v>14</v>
      </c>
      <c r="B7" s="9">
        <v>39974</v>
      </c>
      <c r="C7" s="5">
        <v>198</v>
      </c>
      <c r="D7" s="6">
        <v>2030000</v>
      </c>
      <c r="E7" s="7" t="s">
        <v>15</v>
      </c>
      <c r="F7" s="10">
        <v>642517.53</v>
      </c>
      <c r="G7" s="10">
        <v>0</v>
      </c>
      <c r="H7" s="10">
        <v>120202.43</v>
      </c>
      <c r="I7" s="16" t="s">
        <v>177</v>
      </c>
      <c r="J7" s="81">
        <f>F7-H7</f>
        <v>522315.10000000003</v>
      </c>
    </row>
    <row r="8" spans="1:10" ht="22.5" x14ac:dyDescent="0.2">
      <c r="A8" s="13" t="s">
        <v>14</v>
      </c>
      <c r="B8" s="9">
        <v>39974</v>
      </c>
      <c r="C8" s="5">
        <v>198</v>
      </c>
      <c r="D8" s="6">
        <v>19101.099999999999</v>
      </c>
      <c r="E8" s="7" t="s">
        <v>174</v>
      </c>
      <c r="F8" s="10">
        <v>19101.099999999999</v>
      </c>
      <c r="G8" s="10">
        <v>78951.199999999997</v>
      </c>
      <c r="H8" s="10">
        <v>98052.3</v>
      </c>
      <c r="I8" s="16" t="s">
        <v>177</v>
      </c>
      <c r="J8" s="81">
        <v>0</v>
      </c>
    </row>
    <row r="9" spans="1:10" ht="22.5" x14ac:dyDescent="0.2">
      <c r="A9" s="13" t="s">
        <v>16</v>
      </c>
      <c r="B9" s="9">
        <v>43206</v>
      </c>
      <c r="C9" s="5">
        <v>54</v>
      </c>
      <c r="D9" s="6">
        <v>5000000</v>
      </c>
      <c r="E9" s="7" t="s">
        <v>17</v>
      </c>
      <c r="F9" s="10">
        <v>1886344.18</v>
      </c>
      <c r="G9" s="10">
        <v>0</v>
      </c>
      <c r="H9" s="10">
        <v>1220575.6200000001</v>
      </c>
      <c r="I9" s="16" t="s">
        <v>178</v>
      </c>
      <c r="J9" s="81">
        <f t="shared" ref="J9:J18" si="0">F9+G9-H9</f>
        <v>665768.55999999982</v>
      </c>
    </row>
    <row r="10" spans="1:10" ht="22.5" x14ac:dyDescent="0.2">
      <c r="A10" s="13" t="s">
        <v>16</v>
      </c>
      <c r="B10" s="9">
        <v>43206</v>
      </c>
      <c r="C10" s="5">
        <v>54</v>
      </c>
      <c r="D10" s="6">
        <v>1491622.19</v>
      </c>
      <c r="E10" s="7" t="s">
        <v>22</v>
      </c>
      <c r="F10" s="10">
        <v>998421.76</v>
      </c>
      <c r="G10" s="10">
        <v>0</v>
      </c>
      <c r="H10" s="10">
        <v>967561.31</v>
      </c>
      <c r="I10" s="16" t="s">
        <v>178</v>
      </c>
      <c r="J10" s="81">
        <f t="shared" si="0"/>
        <v>30860.449999999953</v>
      </c>
    </row>
    <row r="11" spans="1:10" ht="22.5" x14ac:dyDescent="0.2">
      <c r="A11" s="13" t="s">
        <v>20</v>
      </c>
      <c r="B11" s="9">
        <v>43990</v>
      </c>
      <c r="C11" s="5">
        <v>84</v>
      </c>
      <c r="D11" s="6">
        <v>11000000</v>
      </c>
      <c r="E11" s="7" t="s">
        <v>21</v>
      </c>
      <c r="F11" s="10">
        <v>2621401.2200000002</v>
      </c>
      <c r="G11" s="10">
        <v>3150018.66</v>
      </c>
      <c r="H11" s="10">
        <v>554655.96</v>
      </c>
      <c r="I11" s="16" t="s">
        <v>179</v>
      </c>
      <c r="J11" s="81">
        <f t="shared" si="0"/>
        <v>5216763.9200000009</v>
      </c>
    </row>
    <row r="12" spans="1:10" ht="22.5" x14ac:dyDescent="0.2">
      <c r="A12" s="13"/>
      <c r="B12" s="9"/>
      <c r="C12" s="5">
        <v>84</v>
      </c>
      <c r="D12" s="6">
        <v>384000</v>
      </c>
      <c r="E12" s="7" t="s">
        <v>169</v>
      </c>
      <c r="F12" s="10">
        <v>260922.42</v>
      </c>
      <c r="G12" s="10">
        <v>528147.04</v>
      </c>
      <c r="H12" s="10">
        <v>789069.46</v>
      </c>
      <c r="I12" s="16" t="s">
        <v>179</v>
      </c>
      <c r="J12" s="81">
        <f t="shared" si="0"/>
        <v>0</v>
      </c>
    </row>
    <row r="13" spans="1:10" ht="22.5" x14ac:dyDescent="0.2">
      <c r="A13" s="13" t="s">
        <v>23</v>
      </c>
      <c r="B13" s="9">
        <v>43892</v>
      </c>
      <c r="C13" s="5">
        <v>96</v>
      </c>
      <c r="D13" s="6">
        <v>25000000</v>
      </c>
      <c r="E13" s="7" t="s">
        <v>24</v>
      </c>
      <c r="F13" s="10">
        <v>14000</v>
      </c>
      <c r="G13" s="10">
        <v>8619523.5999999996</v>
      </c>
      <c r="H13" s="10">
        <v>354969.49</v>
      </c>
      <c r="I13" s="16" t="s">
        <v>180</v>
      </c>
      <c r="J13" s="81">
        <f t="shared" si="0"/>
        <v>8278554.1099999994</v>
      </c>
    </row>
    <row r="14" spans="1:10" ht="23.25" customHeight="1" x14ac:dyDescent="0.2">
      <c r="A14" s="13"/>
      <c r="B14" s="9"/>
      <c r="C14" s="5">
        <v>96</v>
      </c>
      <c r="D14" s="6">
        <v>168000</v>
      </c>
      <c r="E14" s="7" t="s">
        <v>173</v>
      </c>
      <c r="F14" s="10">
        <v>166708.26</v>
      </c>
      <c r="G14" s="10">
        <v>464105.4</v>
      </c>
      <c r="H14" s="10">
        <v>630813.66</v>
      </c>
      <c r="I14" s="16" t="s">
        <v>180</v>
      </c>
      <c r="J14" s="81">
        <f t="shared" si="0"/>
        <v>0</v>
      </c>
    </row>
    <row r="15" spans="1:10" ht="22.5" x14ac:dyDescent="0.2">
      <c r="A15" s="13" t="s">
        <v>18</v>
      </c>
      <c r="B15" s="9">
        <v>43907</v>
      </c>
      <c r="C15" s="5">
        <v>84</v>
      </c>
      <c r="D15" s="6">
        <v>5000000</v>
      </c>
      <c r="E15" s="7" t="s">
        <v>19</v>
      </c>
      <c r="F15" s="10">
        <v>3768296.63</v>
      </c>
      <c r="G15" s="10">
        <v>0</v>
      </c>
      <c r="H15" s="10">
        <v>545411.24</v>
      </c>
      <c r="I15" s="16" t="s">
        <v>181</v>
      </c>
      <c r="J15" s="81">
        <f t="shared" si="0"/>
        <v>3222885.3899999997</v>
      </c>
    </row>
    <row r="16" spans="1:10" ht="33.75" x14ac:dyDescent="0.2">
      <c r="A16" s="17" t="s">
        <v>27</v>
      </c>
      <c r="B16" s="18">
        <v>44561</v>
      </c>
      <c r="C16" s="19" t="s">
        <v>28</v>
      </c>
      <c r="D16" s="20">
        <v>0</v>
      </c>
      <c r="E16" s="21" t="s">
        <v>182</v>
      </c>
      <c r="F16" s="22">
        <v>260943.35</v>
      </c>
      <c r="G16" s="22">
        <v>1726098.65</v>
      </c>
      <c r="H16" s="22">
        <v>569554.28</v>
      </c>
      <c r="I16" s="16" t="s">
        <v>28</v>
      </c>
      <c r="J16" s="82">
        <f t="shared" si="0"/>
        <v>1417487.72</v>
      </c>
    </row>
    <row r="17" spans="1:10" ht="22.5" x14ac:dyDescent="0.2">
      <c r="A17" s="17" t="s">
        <v>28</v>
      </c>
      <c r="B17" s="18">
        <v>44561</v>
      </c>
      <c r="C17" s="19" t="s">
        <v>28</v>
      </c>
      <c r="D17" s="20">
        <v>0</v>
      </c>
      <c r="E17" s="21" t="s">
        <v>184</v>
      </c>
      <c r="F17" s="22">
        <v>2951053.69</v>
      </c>
      <c r="G17" s="22">
        <v>3306456.69</v>
      </c>
      <c r="H17" s="22">
        <v>3854584.7</v>
      </c>
      <c r="I17" s="16" t="s">
        <v>28</v>
      </c>
      <c r="J17" s="82">
        <f t="shared" si="0"/>
        <v>2402925.6799999997</v>
      </c>
    </row>
    <row r="18" spans="1:10" ht="33.75" x14ac:dyDescent="0.2">
      <c r="A18" s="17"/>
      <c r="B18" s="18">
        <v>44561</v>
      </c>
      <c r="C18" s="19"/>
      <c r="D18" s="20"/>
      <c r="E18" s="21" t="s">
        <v>183</v>
      </c>
      <c r="F18" s="22">
        <v>605556.59</v>
      </c>
      <c r="G18" s="22">
        <v>1093029.07</v>
      </c>
      <c r="H18" s="22">
        <v>1643465.45</v>
      </c>
      <c r="I18" s="16" t="s">
        <v>28</v>
      </c>
      <c r="J18" s="82">
        <f t="shared" si="0"/>
        <v>55120.210000000196</v>
      </c>
    </row>
    <row r="19" spans="1:10" ht="13.5" thickBot="1" x14ac:dyDescent="0.25">
      <c r="A19" s="84" t="s">
        <v>25</v>
      </c>
      <c r="B19" s="85"/>
      <c r="C19" s="85"/>
      <c r="D19" s="85"/>
      <c r="E19" s="85"/>
      <c r="F19" s="14">
        <f>SUM(F6:F18)</f>
        <v>33937950.100000009</v>
      </c>
      <c r="G19" s="14">
        <f>SUM(G6:G18)</f>
        <v>18966330.310000002</v>
      </c>
      <c r="H19" s="14">
        <f>SUM(H6:H18)</f>
        <v>12927704.300000001</v>
      </c>
      <c r="I19" s="86">
        <f>SUM(J6:J18)</f>
        <v>39976576.109999999</v>
      </c>
      <c r="J19" s="87"/>
    </row>
    <row r="20" spans="1:10" ht="15" customHeight="1" x14ac:dyDescent="0.2">
      <c r="A20" s="26" t="s">
        <v>32</v>
      </c>
      <c r="B20" s="23"/>
      <c r="C20" s="23"/>
      <c r="D20" s="23"/>
      <c r="E20" s="23"/>
      <c r="F20" s="24"/>
      <c r="G20" s="24"/>
      <c r="H20" s="24"/>
      <c r="I20" s="25"/>
      <c r="J20" s="77"/>
    </row>
    <row r="21" spans="1:10" ht="26.25" customHeight="1" x14ac:dyDescent="0.2">
      <c r="A21" s="109" t="s">
        <v>185</v>
      </c>
      <c r="B21" s="109"/>
      <c r="C21" s="109"/>
      <c r="D21" s="109"/>
      <c r="E21" s="109"/>
      <c r="F21" s="109"/>
      <c r="G21" s="109"/>
      <c r="H21" s="109"/>
      <c r="I21" s="109"/>
      <c r="J21" s="109"/>
    </row>
    <row r="22" spans="1:10" ht="36" customHeight="1" x14ac:dyDescent="0.2">
      <c r="A22" s="110" t="s">
        <v>34</v>
      </c>
      <c r="B22" s="110"/>
      <c r="C22" s="110"/>
      <c r="D22" s="110"/>
      <c r="E22" s="110"/>
      <c r="F22" s="110"/>
      <c r="G22" s="110"/>
      <c r="H22" s="110"/>
      <c r="I22" s="110"/>
      <c r="J22" s="110"/>
    </row>
    <row r="23" spans="1:10" ht="15" customHeight="1" x14ac:dyDescent="0.2">
      <c r="A23" s="27"/>
      <c r="B23" s="27"/>
      <c r="C23" s="27"/>
      <c r="D23" s="27"/>
      <c r="E23" s="11" t="s">
        <v>186</v>
      </c>
      <c r="F23" s="27"/>
      <c r="G23" s="27"/>
      <c r="H23" s="27"/>
      <c r="I23" s="27"/>
      <c r="J23" s="78"/>
    </row>
    <row r="24" spans="1:10" x14ac:dyDescent="0.2">
      <c r="J24" s="79"/>
    </row>
    <row r="30" spans="1:10" ht="8.25" customHeight="1" x14ac:dyDescent="0.2">
      <c r="A30" s="88" t="s">
        <v>33</v>
      </c>
      <c r="B30" s="89"/>
      <c r="C30" s="89"/>
      <c r="D30" s="89"/>
      <c r="E30" s="89"/>
      <c r="F30" s="89"/>
      <c r="G30" s="89"/>
      <c r="H30" s="89"/>
      <c r="I30" s="89"/>
      <c r="J30" s="89"/>
    </row>
    <row r="31" spans="1:10" s="28" customFormat="1" ht="9" x14ac:dyDescent="0.2">
      <c r="A31" s="88" t="s">
        <v>29</v>
      </c>
      <c r="B31" s="88"/>
      <c r="C31" s="88"/>
      <c r="D31" s="88"/>
      <c r="E31" s="88"/>
      <c r="F31" s="88"/>
      <c r="G31" s="88"/>
      <c r="H31" s="88"/>
      <c r="I31" s="88"/>
      <c r="J31" s="88"/>
    </row>
    <row r="32" spans="1:10" s="28" customFormat="1" ht="9" x14ac:dyDescent="0.2">
      <c r="A32" s="88" t="s">
        <v>30</v>
      </c>
      <c r="B32" s="88"/>
      <c r="C32" s="88"/>
      <c r="D32" s="88"/>
      <c r="E32" s="88"/>
      <c r="F32" s="88"/>
      <c r="G32" s="88"/>
      <c r="H32" s="88"/>
      <c r="I32" s="88"/>
      <c r="J32" s="88"/>
    </row>
    <row r="33" spans="1:10" s="28" customFormat="1" ht="9" x14ac:dyDescent="0.2">
      <c r="A33" s="88" t="s">
        <v>31</v>
      </c>
      <c r="B33" s="88"/>
      <c r="C33" s="88"/>
      <c r="D33" s="88"/>
      <c r="E33" s="88"/>
      <c r="F33" s="88"/>
      <c r="G33" s="88"/>
      <c r="H33" s="88"/>
      <c r="I33" s="88"/>
      <c r="J33" s="88"/>
    </row>
    <row r="34" spans="1:10" s="28" customFormat="1" x14ac:dyDescent="0.2">
      <c r="A34" s="15"/>
      <c r="B34"/>
      <c r="C34"/>
      <c r="D34" s="1"/>
      <c r="E34"/>
      <c r="F34"/>
      <c r="G34"/>
      <c r="H34"/>
      <c r="I34" s="2"/>
      <c r="J34" s="80"/>
    </row>
  </sheetData>
  <mergeCells count="21">
    <mergeCell ref="A31:J31"/>
    <mergeCell ref="A32:J32"/>
    <mergeCell ref="A33:J33"/>
    <mergeCell ref="A21:J21"/>
    <mergeCell ref="A22:J22"/>
    <mergeCell ref="A19:E19"/>
    <mergeCell ref="I19:J19"/>
    <mergeCell ref="A30:J30"/>
    <mergeCell ref="A1:J1"/>
    <mergeCell ref="A2:J2"/>
    <mergeCell ref="A3:D3"/>
    <mergeCell ref="E3:E5"/>
    <mergeCell ref="F3:F5"/>
    <mergeCell ref="G3:H3"/>
    <mergeCell ref="I3:J3"/>
    <mergeCell ref="C4:D4"/>
    <mergeCell ref="G4:G5"/>
    <mergeCell ref="H4:H5"/>
    <mergeCell ref="I4:J4"/>
    <mergeCell ref="A4:A5"/>
    <mergeCell ref="B4:B5"/>
  </mergeCells>
  <pageMargins left="0.19685039370078741" right="0.19685039370078741" top="0.19685039370078741" bottom="0.19685039370078741" header="0.51181102362204722" footer="0.51181102362204722"/>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9AD4C-07CD-4BC5-A2E2-11F30DBF7599}">
  <dimension ref="A1:I86"/>
  <sheetViews>
    <sheetView topLeftCell="A56" workbookViewId="0">
      <selection activeCell="O71" sqref="O71"/>
    </sheetView>
  </sheetViews>
  <sheetFormatPr defaultRowHeight="12.75" x14ac:dyDescent="0.2"/>
  <cols>
    <col min="3" max="4" width="17.5" style="1" bestFit="1" customWidth="1"/>
    <col min="5" max="5" width="12.33203125" style="1" bestFit="1" customWidth="1"/>
    <col min="6" max="6" width="15.5" style="1" bestFit="1" customWidth="1"/>
    <col min="8" max="8" width="24.5" bestFit="1" customWidth="1"/>
    <col min="9" max="9" width="15.5" bestFit="1" customWidth="1"/>
  </cols>
  <sheetData>
    <row r="1" spans="1:9" ht="12.75" customHeight="1" x14ac:dyDescent="0.2">
      <c r="A1" s="53" t="s">
        <v>130</v>
      </c>
      <c r="B1" s="53"/>
      <c r="C1" s="52"/>
      <c r="D1" s="52"/>
      <c r="E1" s="52"/>
      <c r="F1" s="52"/>
      <c r="G1" s="53"/>
      <c r="H1" s="53"/>
      <c r="I1" s="53"/>
    </row>
    <row r="2" spans="1:9" ht="12.75" customHeight="1" x14ac:dyDescent="0.2">
      <c r="A2" s="111" t="s">
        <v>170</v>
      </c>
      <c r="B2" s="111"/>
      <c r="C2" s="111"/>
      <c r="D2" s="111"/>
      <c r="E2" s="111"/>
      <c r="F2" s="111"/>
      <c r="G2" s="53"/>
      <c r="H2" s="53"/>
      <c r="I2" s="53"/>
    </row>
    <row r="3" spans="1:9" ht="12.75" customHeight="1" x14ac:dyDescent="0.2">
      <c r="A3" s="53"/>
      <c r="B3" s="53"/>
      <c r="C3" s="52"/>
      <c r="D3" s="52"/>
      <c r="E3" s="52"/>
      <c r="F3" s="52"/>
      <c r="G3" s="53"/>
      <c r="H3" s="53" t="s">
        <v>51</v>
      </c>
      <c r="I3" s="53"/>
    </row>
    <row r="4" spans="1:9" ht="12.75" customHeight="1" x14ac:dyDescent="0.2">
      <c r="A4" s="54" t="s">
        <v>52</v>
      </c>
      <c r="B4" s="54" t="s">
        <v>7</v>
      </c>
      <c r="C4" s="74" t="s">
        <v>53</v>
      </c>
      <c r="D4" s="74" t="s">
        <v>54</v>
      </c>
      <c r="E4" s="74" t="s">
        <v>11</v>
      </c>
      <c r="F4" s="74" t="s">
        <v>55</v>
      </c>
      <c r="G4" s="53"/>
      <c r="H4" s="53" t="s">
        <v>56</v>
      </c>
      <c r="I4" s="52">
        <v>2655008.9300000002</v>
      </c>
    </row>
    <row r="5" spans="1:9" ht="12.75" customHeight="1" x14ac:dyDescent="0.2">
      <c r="A5" s="54">
        <v>0</v>
      </c>
      <c r="B5" s="54"/>
      <c r="C5" s="74" t="s">
        <v>28</v>
      </c>
      <c r="D5" s="74" t="s">
        <v>28</v>
      </c>
      <c r="E5" s="74" t="s">
        <v>28</v>
      </c>
      <c r="F5" s="74">
        <f>I4</f>
        <v>2655008.9300000002</v>
      </c>
      <c r="G5" s="53"/>
      <c r="H5" s="53" t="s">
        <v>57</v>
      </c>
      <c r="I5" s="53">
        <v>79</v>
      </c>
    </row>
    <row r="6" spans="1:9" x14ac:dyDescent="0.2">
      <c r="A6" s="54">
        <f>IF(C6&lt;&gt;"",A5+1,"")</f>
        <v>1</v>
      </c>
      <c r="B6" s="75" t="s">
        <v>77</v>
      </c>
      <c r="C6" s="74">
        <f t="shared" ref="C6:C69" si="0">IF(AND(F5&gt;0,F5&lt;&gt;""), $I$4/$I$5,"")</f>
        <v>33607.707974683544</v>
      </c>
      <c r="D6" s="74">
        <f>$I$6/100*$I$4</f>
        <v>53100.178600000007</v>
      </c>
      <c r="E6" s="74">
        <f>D6+C6</f>
        <v>86707.886574683551</v>
      </c>
      <c r="F6" s="74">
        <f>I4-C6</f>
        <v>2621401.2220253167</v>
      </c>
      <c r="G6" s="53"/>
      <c r="H6" s="53" t="s">
        <v>58</v>
      </c>
      <c r="I6" s="53">
        <v>2</v>
      </c>
    </row>
    <row r="7" spans="1:9" x14ac:dyDescent="0.2">
      <c r="A7" s="54">
        <f t="shared" ref="A7:A70" si="1">IF(C7&lt;&gt;"",A6+1,"")</f>
        <v>2</v>
      </c>
      <c r="B7" s="75" t="s">
        <v>78</v>
      </c>
      <c r="C7" s="74">
        <f t="shared" si="0"/>
        <v>33607.707974683544</v>
      </c>
      <c r="D7" s="74">
        <f>IF(C7&lt;&gt;"",$I$6/100*F6,"")</f>
        <v>52428.024440506335</v>
      </c>
      <c r="E7" s="74">
        <f>IF(C7&lt;&gt;"",D7+C6,"")</f>
        <v>86035.732415189879</v>
      </c>
      <c r="F7" s="74">
        <f>IF(C7&lt;&gt;"",F6-C6,"")</f>
        <v>2587793.5140506332</v>
      </c>
      <c r="G7" s="53"/>
      <c r="H7" s="53"/>
      <c r="I7" s="53"/>
    </row>
    <row r="8" spans="1:9" x14ac:dyDescent="0.2">
      <c r="A8" s="54">
        <f t="shared" si="1"/>
        <v>3</v>
      </c>
      <c r="B8" s="75" t="s">
        <v>86</v>
      </c>
      <c r="C8" s="74">
        <f t="shared" si="0"/>
        <v>33607.707974683544</v>
      </c>
      <c r="D8" s="74">
        <f t="shared" ref="D8:D71" si="2">IF(C8&lt;&gt;"",$I$6/100*F7,"")</f>
        <v>51755.870281012663</v>
      </c>
      <c r="E8" s="74">
        <f t="shared" ref="E8:E71" si="3">IF(C8&lt;&gt;"",D8+C7,"")</f>
        <v>85363.578255696208</v>
      </c>
      <c r="F8" s="74">
        <f t="shared" ref="F8:F71" si="4">IF(C8&lt;&gt;"",F7-C7,"")</f>
        <v>2554185.8060759497</v>
      </c>
      <c r="G8" s="53"/>
      <c r="H8" s="53"/>
      <c r="I8" s="53"/>
    </row>
    <row r="9" spans="1:9" x14ac:dyDescent="0.2">
      <c r="A9" s="54">
        <f t="shared" si="1"/>
        <v>4</v>
      </c>
      <c r="B9" s="75" t="s">
        <v>87</v>
      </c>
      <c r="C9" s="74">
        <f t="shared" si="0"/>
        <v>33607.707974683544</v>
      </c>
      <c r="D9" s="74">
        <f t="shared" si="2"/>
        <v>51083.716121518992</v>
      </c>
      <c r="E9" s="74">
        <f t="shared" si="3"/>
        <v>84691.424096202536</v>
      </c>
      <c r="F9" s="74">
        <f t="shared" si="4"/>
        <v>2520578.0981012662</v>
      </c>
      <c r="G9" s="53"/>
      <c r="H9" s="53" t="s">
        <v>47</v>
      </c>
      <c r="I9" s="76">
        <f>C86</f>
        <v>2655008.9299999969</v>
      </c>
    </row>
    <row r="10" spans="1:9" x14ac:dyDescent="0.2">
      <c r="A10" s="54">
        <f t="shared" si="1"/>
        <v>5</v>
      </c>
      <c r="B10" s="75" t="s">
        <v>88</v>
      </c>
      <c r="C10" s="74">
        <f t="shared" si="0"/>
        <v>33607.707974683544</v>
      </c>
      <c r="D10" s="74">
        <f t="shared" si="2"/>
        <v>50411.561962025327</v>
      </c>
      <c r="E10" s="74">
        <f t="shared" si="3"/>
        <v>84019.269936708879</v>
      </c>
      <c r="F10" s="74">
        <f t="shared" si="4"/>
        <v>2486970.3901265827</v>
      </c>
      <c r="G10" s="53"/>
      <c r="H10" s="53" t="s">
        <v>49</v>
      </c>
      <c r="I10" s="76">
        <f>D86</f>
        <v>2124007.1440000036</v>
      </c>
    </row>
    <row r="11" spans="1:9" x14ac:dyDescent="0.2">
      <c r="A11" s="54">
        <f t="shared" si="1"/>
        <v>6</v>
      </c>
      <c r="B11" s="75" t="s">
        <v>89</v>
      </c>
      <c r="C11" s="74">
        <f t="shared" si="0"/>
        <v>33607.707974683544</v>
      </c>
      <c r="D11" s="74">
        <f t="shared" si="2"/>
        <v>49739.407802531656</v>
      </c>
      <c r="E11" s="74">
        <f t="shared" si="3"/>
        <v>83347.115777215193</v>
      </c>
      <c r="F11" s="74">
        <f t="shared" si="4"/>
        <v>2453362.6821518992</v>
      </c>
      <c r="G11" s="53"/>
      <c r="H11" s="53"/>
      <c r="I11" s="53"/>
    </row>
    <row r="12" spans="1:9" x14ac:dyDescent="0.2">
      <c r="A12" s="54">
        <f t="shared" si="1"/>
        <v>7</v>
      </c>
      <c r="B12" s="75" t="s">
        <v>90</v>
      </c>
      <c r="C12" s="74">
        <f t="shared" si="0"/>
        <v>33607.707974683544</v>
      </c>
      <c r="D12" s="74">
        <f t="shared" si="2"/>
        <v>49067.253643037984</v>
      </c>
      <c r="E12" s="74">
        <f t="shared" si="3"/>
        <v>82674.961617721536</v>
      </c>
      <c r="F12" s="74">
        <f t="shared" si="4"/>
        <v>2419754.9741772157</v>
      </c>
      <c r="G12" s="53"/>
      <c r="H12" s="53"/>
      <c r="I12" s="53"/>
    </row>
    <row r="13" spans="1:9" x14ac:dyDescent="0.2">
      <c r="A13" s="54">
        <f t="shared" si="1"/>
        <v>8</v>
      </c>
      <c r="B13" s="75" t="s">
        <v>91</v>
      </c>
      <c r="C13" s="74">
        <f t="shared" si="0"/>
        <v>33607.707974683544</v>
      </c>
      <c r="D13" s="74">
        <f t="shared" si="2"/>
        <v>48395.099483544313</v>
      </c>
      <c r="E13" s="74">
        <f t="shared" si="3"/>
        <v>82002.80745822785</v>
      </c>
      <c r="F13" s="74">
        <f t="shared" si="4"/>
        <v>2386147.2662025322</v>
      </c>
      <c r="G13" s="53"/>
      <c r="H13" s="53" t="s">
        <v>66</v>
      </c>
      <c r="I13" s="53"/>
    </row>
    <row r="14" spans="1:9" x14ac:dyDescent="0.2">
      <c r="A14" s="54">
        <f t="shared" si="1"/>
        <v>9</v>
      </c>
      <c r="B14" s="75" t="s">
        <v>92</v>
      </c>
      <c r="C14" s="74">
        <f t="shared" si="0"/>
        <v>33607.707974683544</v>
      </c>
      <c r="D14" s="74">
        <f t="shared" si="2"/>
        <v>47722.945324050648</v>
      </c>
      <c r="E14" s="74">
        <f t="shared" si="3"/>
        <v>81330.653298734193</v>
      </c>
      <c r="F14" s="74">
        <f t="shared" si="4"/>
        <v>2352539.5582278487</v>
      </c>
      <c r="G14" s="53"/>
      <c r="H14" s="53" t="s">
        <v>131</v>
      </c>
      <c r="I14" s="52">
        <f>MAX(E6:E245)</f>
        <v>86707.886574683551</v>
      </c>
    </row>
    <row r="15" spans="1:9" x14ac:dyDescent="0.2">
      <c r="A15" s="54">
        <f t="shared" si="1"/>
        <v>10</v>
      </c>
      <c r="B15" s="75" t="s">
        <v>93</v>
      </c>
      <c r="C15" s="74">
        <f t="shared" si="0"/>
        <v>33607.707974683544</v>
      </c>
      <c r="D15" s="74">
        <f t="shared" si="2"/>
        <v>47050.791164556977</v>
      </c>
      <c r="E15" s="74">
        <f t="shared" si="3"/>
        <v>80658.499139240521</v>
      </c>
      <c r="F15" s="74">
        <f t="shared" si="4"/>
        <v>2318931.8502531652</v>
      </c>
      <c r="G15" s="53"/>
      <c r="H15" s="53" t="s">
        <v>132</v>
      </c>
      <c r="I15" s="52">
        <f>MIN(E6:E245)</f>
        <v>33607.70797468361</v>
      </c>
    </row>
    <row r="16" spans="1:9" x14ac:dyDescent="0.2">
      <c r="A16" s="54">
        <f t="shared" si="1"/>
        <v>11</v>
      </c>
      <c r="B16" s="75" t="s">
        <v>94</v>
      </c>
      <c r="C16" s="74">
        <f t="shared" si="0"/>
        <v>33607.707974683544</v>
      </c>
      <c r="D16" s="74">
        <f t="shared" si="2"/>
        <v>46378.637005063305</v>
      </c>
      <c r="E16" s="74">
        <f t="shared" si="3"/>
        <v>79986.344979746849</v>
      </c>
      <c r="F16" s="74">
        <f t="shared" si="4"/>
        <v>2285324.1422784817</v>
      </c>
      <c r="G16" s="53"/>
      <c r="H16" s="53" t="s">
        <v>133</v>
      </c>
      <c r="I16" s="52">
        <f>SUM(D5:D245)</f>
        <v>4248014.2880000072</v>
      </c>
    </row>
    <row r="17" spans="1:9" x14ac:dyDescent="0.2">
      <c r="A17" s="54">
        <f t="shared" si="1"/>
        <v>12</v>
      </c>
      <c r="B17" s="75" t="s">
        <v>95</v>
      </c>
      <c r="C17" s="74">
        <f t="shared" si="0"/>
        <v>33607.707974683544</v>
      </c>
      <c r="D17" s="74">
        <f t="shared" si="2"/>
        <v>45706.482845569633</v>
      </c>
      <c r="E17" s="74">
        <f t="shared" si="3"/>
        <v>79314.190820253178</v>
      </c>
      <c r="F17" s="74">
        <f t="shared" si="4"/>
        <v>2251716.4343037982</v>
      </c>
      <c r="G17" s="53"/>
      <c r="H17" s="53"/>
      <c r="I17" s="53"/>
    </row>
    <row r="18" spans="1:9" x14ac:dyDescent="0.2">
      <c r="A18" s="54">
        <f t="shared" si="1"/>
        <v>13</v>
      </c>
      <c r="B18" s="75" t="s">
        <v>96</v>
      </c>
      <c r="C18" s="74">
        <f t="shared" si="0"/>
        <v>33607.707974683544</v>
      </c>
      <c r="D18" s="74">
        <f t="shared" si="2"/>
        <v>45034.328686075969</v>
      </c>
      <c r="E18" s="74">
        <f t="shared" si="3"/>
        <v>78642.036660759506</v>
      </c>
      <c r="F18" s="74">
        <f t="shared" si="4"/>
        <v>2218108.7263291148</v>
      </c>
      <c r="G18" s="53"/>
      <c r="H18" s="53"/>
      <c r="I18" s="53"/>
    </row>
    <row r="19" spans="1:9" x14ac:dyDescent="0.2">
      <c r="A19" s="54">
        <f t="shared" si="1"/>
        <v>14</v>
      </c>
      <c r="B19" s="75" t="s">
        <v>97</v>
      </c>
      <c r="C19" s="74">
        <f t="shared" si="0"/>
        <v>33607.707974683544</v>
      </c>
      <c r="D19" s="74">
        <f t="shared" si="2"/>
        <v>44362.174526582297</v>
      </c>
      <c r="E19" s="74">
        <f t="shared" si="3"/>
        <v>77969.882501265849</v>
      </c>
      <c r="F19" s="74">
        <f t="shared" si="4"/>
        <v>2184501.0183544313</v>
      </c>
      <c r="G19" s="53"/>
      <c r="H19" s="53"/>
      <c r="I19" s="53"/>
    </row>
    <row r="20" spans="1:9" x14ac:dyDescent="0.2">
      <c r="A20" s="54">
        <f t="shared" si="1"/>
        <v>15</v>
      </c>
      <c r="B20" s="75" t="s">
        <v>98</v>
      </c>
      <c r="C20" s="74">
        <f t="shared" si="0"/>
        <v>33607.707974683544</v>
      </c>
      <c r="D20" s="74">
        <f t="shared" si="2"/>
        <v>43690.020367088626</v>
      </c>
      <c r="E20" s="74">
        <f t="shared" si="3"/>
        <v>77297.728341772163</v>
      </c>
      <c r="F20" s="74">
        <f t="shared" si="4"/>
        <v>2150893.3103797478</v>
      </c>
      <c r="G20" s="53"/>
      <c r="H20" s="53"/>
      <c r="I20" s="53"/>
    </row>
    <row r="21" spans="1:9" x14ac:dyDescent="0.2">
      <c r="A21" s="54">
        <f t="shared" si="1"/>
        <v>16</v>
      </c>
      <c r="B21" s="75" t="s">
        <v>99</v>
      </c>
      <c r="C21" s="74">
        <f t="shared" si="0"/>
        <v>33607.707974683544</v>
      </c>
      <c r="D21" s="74">
        <f t="shared" si="2"/>
        <v>43017.866207594954</v>
      </c>
      <c r="E21" s="74">
        <f t="shared" si="3"/>
        <v>76625.574182278506</v>
      </c>
      <c r="F21" s="74">
        <f t="shared" si="4"/>
        <v>2117285.6024050643</v>
      </c>
      <c r="G21" s="53"/>
      <c r="H21" s="53"/>
      <c r="I21" s="53"/>
    </row>
    <row r="22" spans="1:9" x14ac:dyDescent="0.2">
      <c r="A22" s="54">
        <f t="shared" si="1"/>
        <v>17</v>
      </c>
      <c r="B22" s="75" t="s">
        <v>100</v>
      </c>
      <c r="C22" s="74">
        <f t="shared" si="0"/>
        <v>33607.707974683544</v>
      </c>
      <c r="D22" s="74">
        <f t="shared" si="2"/>
        <v>42345.71204810129</v>
      </c>
      <c r="E22" s="74">
        <f t="shared" si="3"/>
        <v>75953.420022784834</v>
      </c>
      <c r="F22" s="74">
        <f t="shared" si="4"/>
        <v>2083677.8944303808</v>
      </c>
      <c r="G22" s="53"/>
      <c r="H22" s="53"/>
      <c r="I22" s="53"/>
    </row>
    <row r="23" spans="1:9" x14ac:dyDescent="0.2">
      <c r="A23" s="54">
        <f t="shared" si="1"/>
        <v>18</v>
      </c>
      <c r="B23" s="75" t="s">
        <v>101</v>
      </c>
      <c r="C23" s="74">
        <f t="shared" si="0"/>
        <v>33607.707974683544</v>
      </c>
      <c r="D23" s="74">
        <f t="shared" si="2"/>
        <v>41673.557888607618</v>
      </c>
      <c r="E23" s="74">
        <f t="shared" si="3"/>
        <v>75281.265863291163</v>
      </c>
      <c r="F23" s="74">
        <f t="shared" si="4"/>
        <v>2050070.1864556973</v>
      </c>
      <c r="G23" s="53"/>
      <c r="H23" s="53"/>
      <c r="I23" s="53"/>
    </row>
    <row r="24" spans="1:9" x14ac:dyDescent="0.2">
      <c r="A24" s="54">
        <f t="shared" si="1"/>
        <v>19</v>
      </c>
      <c r="B24" s="75" t="s">
        <v>102</v>
      </c>
      <c r="C24" s="74">
        <f t="shared" si="0"/>
        <v>33607.707974683544</v>
      </c>
      <c r="D24" s="74">
        <f t="shared" si="2"/>
        <v>41001.403729113947</v>
      </c>
      <c r="E24" s="74">
        <f t="shared" si="3"/>
        <v>74609.111703797491</v>
      </c>
      <c r="F24" s="74">
        <f t="shared" si="4"/>
        <v>2016462.4784810138</v>
      </c>
      <c r="G24" s="53"/>
      <c r="H24" s="53"/>
      <c r="I24" s="53"/>
    </row>
    <row r="25" spans="1:9" x14ac:dyDescent="0.2">
      <c r="A25" s="54">
        <f t="shared" si="1"/>
        <v>20</v>
      </c>
      <c r="B25" s="75" t="s">
        <v>103</v>
      </c>
      <c r="C25" s="74">
        <f t="shared" si="0"/>
        <v>33607.707974683544</v>
      </c>
      <c r="D25" s="74">
        <f t="shared" si="2"/>
        <v>40329.249569620275</v>
      </c>
      <c r="E25" s="74">
        <f t="shared" si="3"/>
        <v>73936.957544303819</v>
      </c>
      <c r="F25" s="74">
        <f t="shared" si="4"/>
        <v>1982854.7705063303</v>
      </c>
      <c r="G25" s="53"/>
      <c r="H25" s="53"/>
      <c r="I25" s="53"/>
    </row>
    <row r="26" spans="1:9" x14ac:dyDescent="0.2">
      <c r="A26" s="54">
        <f t="shared" si="1"/>
        <v>21</v>
      </c>
      <c r="B26" s="75" t="s">
        <v>104</v>
      </c>
      <c r="C26" s="74">
        <f t="shared" si="0"/>
        <v>33607.707974683544</v>
      </c>
      <c r="D26" s="74">
        <f t="shared" si="2"/>
        <v>39657.095410126603</v>
      </c>
      <c r="E26" s="74">
        <f t="shared" si="3"/>
        <v>73264.803384810148</v>
      </c>
      <c r="F26" s="74">
        <f t="shared" si="4"/>
        <v>1949247.0625316468</v>
      </c>
      <c r="G26" s="53"/>
      <c r="H26" s="53"/>
      <c r="I26" s="53"/>
    </row>
    <row r="27" spans="1:9" x14ac:dyDescent="0.2">
      <c r="A27" s="54">
        <f t="shared" si="1"/>
        <v>22</v>
      </c>
      <c r="B27" s="75" t="s">
        <v>105</v>
      </c>
      <c r="C27" s="74">
        <f t="shared" si="0"/>
        <v>33607.707974683544</v>
      </c>
      <c r="D27" s="74">
        <f t="shared" si="2"/>
        <v>38984.941250632939</v>
      </c>
      <c r="E27" s="74">
        <f t="shared" si="3"/>
        <v>72592.649225316476</v>
      </c>
      <c r="F27" s="74">
        <f t="shared" si="4"/>
        <v>1915639.3545569633</v>
      </c>
      <c r="G27" s="53"/>
      <c r="H27" s="53"/>
      <c r="I27" s="53"/>
    </row>
    <row r="28" spans="1:9" x14ac:dyDescent="0.2">
      <c r="A28" s="54">
        <f t="shared" si="1"/>
        <v>23</v>
      </c>
      <c r="B28" s="75" t="s">
        <v>106</v>
      </c>
      <c r="C28" s="74">
        <f t="shared" si="0"/>
        <v>33607.707974683544</v>
      </c>
      <c r="D28" s="74">
        <f t="shared" si="2"/>
        <v>38312.787091139267</v>
      </c>
      <c r="E28" s="74">
        <f t="shared" si="3"/>
        <v>71920.495065822819</v>
      </c>
      <c r="F28" s="74">
        <f t="shared" si="4"/>
        <v>1882031.6465822798</v>
      </c>
      <c r="G28" s="53"/>
      <c r="H28" s="53"/>
      <c r="I28" s="53"/>
    </row>
    <row r="29" spans="1:9" x14ac:dyDescent="0.2">
      <c r="A29" s="54">
        <f t="shared" si="1"/>
        <v>24</v>
      </c>
      <c r="B29" s="75" t="s">
        <v>107</v>
      </c>
      <c r="C29" s="74">
        <f t="shared" si="0"/>
        <v>33607.707974683544</v>
      </c>
      <c r="D29" s="74">
        <f t="shared" si="2"/>
        <v>37640.632931645596</v>
      </c>
      <c r="E29" s="74">
        <f t="shared" si="3"/>
        <v>71248.340906329133</v>
      </c>
      <c r="F29" s="74">
        <f t="shared" si="4"/>
        <v>1848423.9386075963</v>
      </c>
      <c r="G29" s="53"/>
      <c r="H29" s="53"/>
      <c r="I29" s="53"/>
    </row>
    <row r="30" spans="1:9" x14ac:dyDescent="0.2">
      <c r="A30" s="54">
        <f t="shared" si="1"/>
        <v>25</v>
      </c>
      <c r="B30" s="75" t="s">
        <v>108</v>
      </c>
      <c r="C30" s="74">
        <f t="shared" si="0"/>
        <v>33607.707974683544</v>
      </c>
      <c r="D30" s="74">
        <f t="shared" si="2"/>
        <v>36968.478772151924</v>
      </c>
      <c r="E30" s="74">
        <f t="shared" si="3"/>
        <v>70576.186746835476</v>
      </c>
      <c r="F30" s="74">
        <f t="shared" si="4"/>
        <v>1814816.2306329128</v>
      </c>
      <c r="G30" s="53"/>
      <c r="H30" s="53"/>
      <c r="I30" s="53"/>
    </row>
    <row r="31" spans="1:9" x14ac:dyDescent="0.2">
      <c r="A31" s="54">
        <f t="shared" si="1"/>
        <v>26</v>
      </c>
      <c r="B31" s="75" t="s">
        <v>109</v>
      </c>
      <c r="C31" s="74">
        <f t="shared" si="0"/>
        <v>33607.707974683544</v>
      </c>
      <c r="D31" s="74">
        <f t="shared" si="2"/>
        <v>36296.32461265826</v>
      </c>
      <c r="E31" s="74">
        <f t="shared" si="3"/>
        <v>69904.032587341804</v>
      </c>
      <c r="F31" s="74">
        <f t="shared" si="4"/>
        <v>1781208.5226582293</v>
      </c>
      <c r="G31" s="53"/>
      <c r="H31" s="53"/>
      <c r="I31" s="53"/>
    </row>
    <row r="32" spans="1:9" x14ac:dyDescent="0.2">
      <c r="A32" s="54">
        <f t="shared" si="1"/>
        <v>27</v>
      </c>
      <c r="B32" s="75" t="s">
        <v>110</v>
      </c>
      <c r="C32" s="74">
        <f t="shared" si="0"/>
        <v>33607.707974683544</v>
      </c>
      <c r="D32" s="74">
        <f t="shared" si="2"/>
        <v>35624.170453164588</v>
      </c>
      <c r="E32" s="74">
        <f t="shared" si="3"/>
        <v>69231.878427848133</v>
      </c>
      <c r="F32" s="74">
        <f t="shared" si="4"/>
        <v>1747600.8146835458</v>
      </c>
      <c r="G32" s="53"/>
      <c r="H32" s="53"/>
      <c r="I32" s="53"/>
    </row>
    <row r="33" spans="1:9" x14ac:dyDescent="0.2">
      <c r="A33" s="54">
        <f t="shared" si="1"/>
        <v>28</v>
      </c>
      <c r="B33" s="75" t="s">
        <v>111</v>
      </c>
      <c r="C33" s="74">
        <f t="shared" si="0"/>
        <v>33607.707974683544</v>
      </c>
      <c r="D33" s="74">
        <f t="shared" si="2"/>
        <v>34952.016293670917</v>
      </c>
      <c r="E33" s="74">
        <f t="shared" si="3"/>
        <v>68559.724268354461</v>
      </c>
      <c r="F33" s="74">
        <f t="shared" si="4"/>
        <v>1713993.1067088624</v>
      </c>
      <c r="G33" s="53"/>
      <c r="H33" s="53"/>
      <c r="I33" s="53"/>
    </row>
    <row r="34" spans="1:9" x14ac:dyDescent="0.2">
      <c r="A34" s="54">
        <f t="shared" si="1"/>
        <v>29</v>
      </c>
      <c r="B34" s="75" t="s">
        <v>112</v>
      </c>
      <c r="C34" s="74">
        <f t="shared" si="0"/>
        <v>33607.707974683544</v>
      </c>
      <c r="D34" s="74">
        <f t="shared" si="2"/>
        <v>34279.862134177245</v>
      </c>
      <c r="E34" s="74">
        <f t="shared" si="3"/>
        <v>67887.570108860789</v>
      </c>
      <c r="F34" s="74">
        <f t="shared" si="4"/>
        <v>1680385.3987341789</v>
      </c>
      <c r="G34" s="53"/>
      <c r="H34" s="53"/>
      <c r="I34" s="53"/>
    </row>
    <row r="35" spans="1:9" x14ac:dyDescent="0.2">
      <c r="A35" s="54">
        <f t="shared" si="1"/>
        <v>30</v>
      </c>
      <c r="B35" s="75" t="s">
        <v>113</v>
      </c>
      <c r="C35" s="74">
        <f t="shared" si="0"/>
        <v>33607.707974683544</v>
      </c>
      <c r="D35" s="74">
        <f t="shared" si="2"/>
        <v>33607.707974683581</v>
      </c>
      <c r="E35" s="74">
        <f t="shared" si="3"/>
        <v>67215.415949367132</v>
      </c>
      <c r="F35" s="74">
        <f t="shared" si="4"/>
        <v>1646777.6907594954</v>
      </c>
      <c r="G35" s="53"/>
      <c r="H35" s="53"/>
      <c r="I35" s="53"/>
    </row>
    <row r="36" spans="1:9" x14ac:dyDescent="0.2">
      <c r="A36" s="54">
        <f t="shared" si="1"/>
        <v>31</v>
      </c>
      <c r="B36" s="75" t="s">
        <v>114</v>
      </c>
      <c r="C36" s="74">
        <f t="shared" si="0"/>
        <v>33607.707974683544</v>
      </c>
      <c r="D36" s="74">
        <f t="shared" si="2"/>
        <v>32935.553815189909</v>
      </c>
      <c r="E36" s="74">
        <f t="shared" si="3"/>
        <v>66543.261789873446</v>
      </c>
      <c r="F36" s="74">
        <f t="shared" si="4"/>
        <v>1613169.9827848119</v>
      </c>
      <c r="G36" s="53"/>
      <c r="H36" s="53"/>
      <c r="I36" s="53"/>
    </row>
    <row r="37" spans="1:9" x14ac:dyDescent="0.2">
      <c r="A37" s="54">
        <f t="shared" si="1"/>
        <v>32</v>
      </c>
      <c r="B37" s="75" t="s">
        <v>115</v>
      </c>
      <c r="C37" s="74">
        <f t="shared" si="0"/>
        <v>33607.707974683544</v>
      </c>
      <c r="D37" s="74">
        <f t="shared" si="2"/>
        <v>32263.399655696237</v>
      </c>
      <c r="E37" s="74">
        <f t="shared" si="3"/>
        <v>65871.107630379789</v>
      </c>
      <c r="F37" s="74">
        <f t="shared" si="4"/>
        <v>1579562.2748101284</v>
      </c>
      <c r="G37" s="53"/>
      <c r="H37" s="53"/>
      <c r="I37" s="53"/>
    </row>
    <row r="38" spans="1:9" x14ac:dyDescent="0.2">
      <c r="A38" s="54">
        <f t="shared" si="1"/>
        <v>33</v>
      </c>
      <c r="B38" s="75" t="s">
        <v>116</v>
      </c>
      <c r="C38" s="74">
        <f t="shared" si="0"/>
        <v>33607.707974683544</v>
      </c>
      <c r="D38" s="74">
        <f t="shared" si="2"/>
        <v>31591.245496202569</v>
      </c>
      <c r="E38" s="74">
        <f t="shared" si="3"/>
        <v>65198.953470886117</v>
      </c>
      <c r="F38" s="74">
        <f t="shared" si="4"/>
        <v>1545954.5668354449</v>
      </c>
      <c r="G38" s="53"/>
      <c r="H38" s="53"/>
      <c r="I38" s="53"/>
    </row>
    <row r="39" spans="1:9" x14ac:dyDescent="0.2">
      <c r="A39" s="54">
        <f t="shared" si="1"/>
        <v>34</v>
      </c>
      <c r="B39" s="75" t="s">
        <v>117</v>
      </c>
      <c r="C39" s="74">
        <f t="shared" si="0"/>
        <v>33607.707974683544</v>
      </c>
      <c r="D39" s="74">
        <f t="shared" si="2"/>
        <v>30919.091336708898</v>
      </c>
      <c r="E39" s="74">
        <f t="shared" si="3"/>
        <v>64526.799311392446</v>
      </c>
      <c r="F39" s="74">
        <f t="shared" si="4"/>
        <v>1512346.8588607614</v>
      </c>
      <c r="G39" s="53"/>
      <c r="H39" s="53"/>
      <c r="I39" s="53"/>
    </row>
    <row r="40" spans="1:9" x14ac:dyDescent="0.2">
      <c r="A40" s="54">
        <f t="shared" si="1"/>
        <v>35</v>
      </c>
      <c r="B40" s="75" t="s">
        <v>118</v>
      </c>
      <c r="C40" s="74">
        <f t="shared" si="0"/>
        <v>33607.707974683544</v>
      </c>
      <c r="D40" s="74">
        <f t="shared" si="2"/>
        <v>30246.93717721523</v>
      </c>
      <c r="E40" s="74">
        <f t="shared" si="3"/>
        <v>63854.645151898774</v>
      </c>
      <c r="F40" s="74">
        <f t="shared" si="4"/>
        <v>1478739.1508860779</v>
      </c>
      <c r="G40" s="53"/>
      <c r="H40" s="53"/>
      <c r="I40" s="53"/>
    </row>
    <row r="41" spans="1:9" x14ac:dyDescent="0.2">
      <c r="A41" s="54">
        <f t="shared" si="1"/>
        <v>36</v>
      </c>
      <c r="B41" s="75" t="s">
        <v>119</v>
      </c>
      <c r="C41" s="74">
        <f t="shared" si="0"/>
        <v>33607.707974683544</v>
      </c>
      <c r="D41" s="74">
        <f t="shared" si="2"/>
        <v>29574.783017721558</v>
      </c>
      <c r="E41" s="74">
        <f t="shared" si="3"/>
        <v>63182.490992405103</v>
      </c>
      <c r="F41" s="74">
        <f t="shared" si="4"/>
        <v>1445131.4429113944</v>
      </c>
      <c r="G41" s="53"/>
      <c r="H41" s="53"/>
      <c r="I41" s="53"/>
    </row>
    <row r="42" spans="1:9" x14ac:dyDescent="0.2">
      <c r="A42" s="54">
        <f t="shared" si="1"/>
        <v>37</v>
      </c>
      <c r="B42" s="75" t="s">
        <v>120</v>
      </c>
      <c r="C42" s="74">
        <f t="shared" si="0"/>
        <v>33607.707974683544</v>
      </c>
      <c r="D42" s="74">
        <f t="shared" si="2"/>
        <v>28902.62885822789</v>
      </c>
      <c r="E42" s="74">
        <f t="shared" si="3"/>
        <v>62510.336832911431</v>
      </c>
      <c r="F42" s="74">
        <f t="shared" si="4"/>
        <v>1411523.7349367109</v>
      </c>
      <c r="G42" s="53"/>
      <c r="H42" s="53"/>
      <c r="I42" s="53"/>
    </row>
    <row r="43" spans="1:9" x14ac:dyDescent="0.2">
      <c r="A43" s="54">
        <f t="shared" si="1"/>
        <v>38</v>
      </c>
      <c r="B43" s="75" t="s">
        <v>121</v>
      </c>
      <c r="C43" s="74">
        <f t="shared" si="0"/>
        <v>33607.707974683544</v>
      </c>
      <c r="D43" s="74">
        <f t="shared" si="2"/>
        <v>28230.474698734219</v>
      </c>
      <c r="E43" s="74">
        <f t="shared" si="3"/>
        <v>61838.182673417759</v>
      </c>
      <c r="F43" s="74">
        <f t="shared" si="4"/>
        <v>1377916.0269620274</v>
      </c>
      <c r="G43" s="53"/>
      <c r="H43" s="53"/>
      <c r="I43" s="53"/>
    </row>
    <row r="44" spans="1:9" x14ac:dyDescent="0.2">
      <c r="A44" s="54">
        <f t="shared" si="1"/>
        <v>39</v>
      </c>
      <c r="B44" s="75" t="s">
        <v>122</v>
      </c>
      <c r="C44" s="74">
        <f t="shared" si="0"/>
        <v>33607.707974683544</v>
      </c>
      <c r="D44" s="74">
        <f t="shared" si="2"/>
        <v>27558.320539240551</v>
      </c>
      <c r="E44" s="74">
        <f t="shared" si="3"/>
        <v>61166.028513924095</v>
      </c>
      <c r="F44" s="74">
        <f t="shared" si="4"/>
        <v>1344308.3189873439</v>
      </c>
      <c r="G44" s="53"/>
      <c r="H44" s="53"/>
      <c r="I44" s="53"/>
    </row>
    <row r="45" spans="1:9" x14ac:dyDescent="0.2">
      <c r="A45" s="54">
        <f t="shared" si="1"/>
        <v>40</v>
      </c>
      <c r="B45" s="75" t="s">
        <v>123</v>
      </c>
      <c r="C45" s="74">
        <f t="shared" si="0"/>
        <v>33607.707974683544</v>
      </c>
      <c r="D45" s="74">
        <f t="shared" si="2"/>
        <v>26886.166379746879</v>
      </c>
      <c r="E45" s="74">
        <f t="shared" si="3"/>
        <v>60493.874354430423</v>
      </c>
      <c r="F45" s="74">
        <f t="shared" si="4"/>
        <v>1310700.6110126604</v>
      </c>
      <c r="G45" s="53"/>
      <c r="H45" s="53"/>
      <c r="I45" s="53"/>
    </row>
    <row r="46" spans="1:9" x14ac:dyDescent="0.2">
      <c r="A46" s="54">
        <f t="shared" si="1"/>
        <v>41</v>
      </c>
      <c r="B46" s="75" t="s">
        <v>124</v>
      </c>
      <c r="C46" s="74">
        <f t="shared" si="0"/>
        <v>33607.707974683544</v>
      </c>
      <c r="D46" s="74">
        <f t="shared" si="2"/>
        <v>26214.012220253207</v>
      </c>
      <c r="E46" s="74">
        <f t="shared" si="3"/>
        <v>59821.720194936752</v>
      </c>
      <c r="F46" s="74">
        <f t="shared" si="4"/>
        <v>1277092.9030379769</v>
      </c>
      <c r="G46" s="53"/>
      <c r="H46" s="53"/>
      <c r="I46" s="53"/>
    </row>
    <row r="47" spans="1:9" x14ac:dyDescent="0.2">
      <c r="A47" s="54">
        <f t="shared" si="1"/>
        <v>42</v>
      </c>
      <c r="B47" s="75" t="s">
        <v>125</v>
      </c>
      <c r="C47" s="74">
        <f t="shared" si="0"/>
        <v>33607.707974683544</v>
      </c>
      <c r="D47" s="74">
        <f t="shared" si="2"/>
        <v>25541.85806075954</v>
      </c>
      <c r="E47" s="74">
        <f t="shared" si="3"/>
        <v>59149.566035443087</v>
      </c>
      <c r="F47" s="74">
        <f t="shared" si="4"/>
        <v>1243485.1950632934</v>
      </c>
      <c r="G47" s="53"/>
      <c r="H47" s="53"/>
      <c r="I47" s="53"/>
    </row>
    <row r="48" spans="1:9" x14ac:dyDescent="0.2">
      <c r="A48" s="54">
        <f t="shared" si="1"/>
        <v>43</v>
      </c>
      <c r="B48" s="75" t="s">
        <v>126</v>
      </c>
      <c r="C48" s="74">
        <f t="shared" si="0"/>
        <v>33607.707974683544</v>
      </c>
      <c r="D48" s="74">
        <f t="shared" si="2"/>
        <v>24869.703901265868</v>
      </c>
      <c r="E48" s="74">
        <f t="shared" si="3"/>
        <v>58477.411875949416</v>
      </c>
      <c r="F48" s="74">
        <f t="shared" si="4"/>
        <v>1209877.48708861</v>
      </c>
      <c r="G48" s="53"/>
      <c r="H48" s="53"/>
      <c r="I48" s="53"/>
    </row>
    <row r="49" spans="1:9" x14ac:dyDescent="0.2">
      <c r="A49" s="54">
        <f t="shared" si="1"/>
        <v>44</v>
      </c>
      <c r="B49" s="75" t="s">
        <v>127</v>
      </c>
      <c r="C49" s="74">
        <f t="shared" si="0"/>
        <v>33607.707974683544</v>
      </c>
      <c r="D49" s="74">
        <f t="shared" si="2"/>
        <v>24197.5497417722</v>
      </c>
      <c r="E49" s="74">
        <f t="shared" si="3"/>
        <v>57805.257716455744</v>
      </c>
      <c r="F49" s="74">
        <f t="shared" si="4"/>
        <v>1176269.7791139265</v>
      </c>
      <c r="G49" s="53"/>
      <c r="H49" s="53"/>
      <c r="I49" s="53"/>
    </row>
    <row r="50" spans="1:9" x14ac:dyDescent="0.2">
      <c r="A50" s="54">
        <f t="shared" si="1"/>
        <v>45</v>
      </c>
      <c r="B50" s="75" t="s">
        <v>128</v>
      </c>
      <c r="C50" s="74">
        <f t="shared" si="0"/>
        <v>33607.707974683544</v>
      </c>
      <c r="D50" s="74">
        <f t="shared" si="2"/>
        <v>23525.395582278528</v>
      </c>
      <c r="E50" s="74">
        <f t="shared" si="3"/>
        <v>57133.103556962073</v>
      </c>
      <c r="F50" s="74">
        <f t="shared" si="4"/>
        <v>1142662.071139243</v>
      </c>
      <c r="G50" s="53"/>
      <c r="H50" s="53"/>
      <c r="I50" s="53"/>
    </row>
    <row r="51" spans="1:9" x14ac:dyDescent="0.2">
      <c r="A51" s="54">
        <f t="shared" si="1"/>
        <v>46</v>
      </c>
      <c r="B51" s="75" t="s">
        <v>129</v>
      </c>
      <c r="C51" s="74">
        <f t="shared" si="0"/>
        <v>33607.707974683544</v>
      </c>
      <c r="D51" s="74">
        <f t="shared" si="2"/>
        <v>22853.24142278486</v>
      </c>
      <c r="E51" s="74">
        <f t="shared" si="3"/>
        <v>56460.949397468401</v>
      </c>
      <c r="F51" s="74">
        <f t="shared" si="4"/>
        <v>1109054.3631645595</v>
      </c>
      <c r="G51" s="53"/>
      <c r="H51" s="53"/>
      <c r="I51" s="53"/>
    </row>
    <row r="52" spans="1:9" x14ac:dyDescent="0.2">
      <c r="A52" s="54">
        <f t="shared" si="1"/>
        <v>47</v>
      </c>
      <c r="B52" s="75" t="s">
        <v>139</v>
      </c>
      <c r="C52" s="74">
        <f t="shared" si="0"/>
        <v>33607.707974683544</v>
      </c>
      <c r="D52" s="74">
        <f t="shared" si="2"/>
        <v>22181.087263291189</v>
      </c>
      <c r="E52" s="74">
        <f t="shared" si="3"/>
        <v>55788.795237974729</v>
      </c>
      <c r="F52" s="74">
        <f t="shared" si="4"/>
        <v>1075446.655189876</v>
      </c>
      <c r="G52" s="53"/>
      <c r="H52" s="53"/>
      <c r="I52" s="53"/>
    </row>
    <row r="53" spans="1:9" x14ac:dyDescent="0.2">
      <c r="A53" s="54">
        <f t="shared" si="1"/>
        <v>48</v>
      </c>
      <c r="B53" s="75" t="s">
        <v>140</v>
      </c>
      <c r="C53" s="74">
        <f t="shared" si="0"/>
        <v>33607.707974683544</v>
      </c>
      <c r="D53" s="74">
        <f t="shared" si="2"/>
        <v>21508.933103797521</v>
      </c>
      <c r="E53" s="74">
        <f t="shared" si="3"/>
        <v>55116.641078481065</v>
      </c>
      <c r="F53" s="74">
        <f t="shared" si="4"/>
        <v>1041838.9472151925</v>
      </c>
      <c r="G53" s="53"/>
      <c r="H53" s="53"/>
      <c r="I53" s="53"/>
    </row>
    <row r="54" spans="1:9" x14ac:dyDescent="0.2">
      <c r="A54" s="54">
        <f t="shared" si="1"/>
        <v>49</v>
      </c>
      <c r="B54" s="75" t="s">
        <v>141</v>
      </c>
      <c r="C54" s="74">
        <f t="shared" si="0"/>
        <v>33607.707974683544</v>
      </c>
      <c r="D54" s="74">
        <f t="shared" si="2"/>
        <v>20836.778944303849</v>
      </c>
      <c r="E54" s="74">
        <f t="shared" si="3"/>
        <v>54444.486918987393</v>
      </c>
      <c r="F54" s="74">
        <f t="shared" si="4"/>
        <v>1008231.239240509</v>
      </c>
      <c r="G54" s="53"/>
      <c r="H54" s="53"/>
      <c r="I54" s="53"/>
    </row>
    <row r="55" spans="1:9" x14ac:dyDescent="0.2">
      <c r="A55" s="54">
        <f t="shared" si="1"/>
        <v>50</v>
      </c>
      <c r="B55" s="75" t="s">
        <v>142</v>
      </c>
      <c r="C55" s="74">
        <f t="shared" si="0"/>
        <v>33607.707974683544</v>
      </c>
      <c r="D55" s="74">
        <f t="shared" si="2"/>
        <v>20164.624784810181</v>
      </c>
      <c r="E55" s="74">
        <f t="shared" si="3"/>
        <v>53772.332759493729</v>
      </c>
      <c r="F55" s="74">
        <f t="shared" si="4"/>
        <v>974623.5312658255</v>
      </c>
      <c r="G55" s="53"/>
      <c r="H55" s="53"/>
      <c r="I55" s="53"/>
    </row>
    <row r="56" spans="1:9" x14ac:dyDescent="0.2">
      <c r="A56" s="54">
        <f t="shared" si="1"/>
        <v>51</v>
      </c>
      <c r="B56" s="75" t="s">
        <v>143</v>
      </c>
      <c r="C56" s="74">
        <f t="shared" si="0"/>
        <v>33607.707974683544</v>
      </c>
      <c r="D56" s="74">
        <f t="shared" si="2"/>
        <v>19492.47062531651</v>
      </c>
      <c r="E56" s="74">
        <f t="shared" si="3"/>
        <v>53100.178600000057</v>
      </c>
      <c r="F56" s="74">
        <f t="shared" si="4"/>
        <v>941015.82329114201</v>
      </c>
      <c r="G56" s="53"/>
      <c r="H56" s="53"/>
      <c r="I56" s="53"/>
    </row>
    <row r="57" spans="1:9" x14ac:dyDescent="0.2">
      <c r="A57" s="54">
        <f t="shared" si="1"/>
        <v>52</v>
      </c>
      <c r="B57" s="75" t="s">
        <v>136</v>
      </c>
      <c r="C57" s="74">
        <f t="shared" si="0"/>
        <v>33607.707974683544</v>
      </c>
      <c r="D57" s="74">
        <f t="shared" si="2"/>
        <v>18820.316465822842</v>
      </c>
      <c r="E57" s="74">
        <f t="shared" si="3"/>
        <v>52428.024440506386</v>
      </c>
      <c r="F57" s="74">
        <f t="shared" si="4"/>
        <v>907408.11531645851</v>
      </c>
      <c r="G57" s="53"/>
      <c r="H57" s="53"/>
      <c r="I57" s="53"/>
    </row>
    <row r="58" spans="1:9" x14ac:dyDescent="0.2">
      <c r="A58" s="54">
        <f t="shared" si="1"/>
        <v>53</v>
      </c>
      <c r="B58" s="75" t="s">
        <v>144</v>
      </c>
      <c r="C58" s="74">
        <f t="shared" si="0"/>
        <v>33607.707974683544</v>
      </c>
      <c r="D58" s="74">
        <f t="shared" si="2"/>
        <v>18148.16230632917</v>
      </c>
      <c r="E58" s="74">
        <f t="shared" si="3"/>
        <v>51755.870281012714</v>
      </c>
      <c r="F58" s="74">
        <f t="shared" si="4"/>
        <v>873800.40734177502</v>
      </c>
      <c r="G58" s="53"/>
      <c r="H58" s="53"/>
      <c r="I58" s="53"/>
    </row>
    <row r="59" spans="1:9" x14ac:dyDescent="0.2">
      <c r="A59" s="54">
        <f t="shared" si="1"/>
        <v>54</v>
      </c>
      <c r="B59" s="75" t="s">
        <v>145</v>
      </c>
      <c r="C59" s="74">
        <f t="shared" si="0"/>
        <v>33607.707974683544</v>
      </c>
      <c r="D59" s="74">
        <f t="shared" si="2"/>
        <v>17476.008146835502</v>
      </c>
      <c r="E59" s="74">
        <f t="shared" si="3"/>
        <v>51083.716121519043</v>
      </c>
      <c r="F59" s="74">
        <f t="shared" si="4"/>
        <v>840192.69936709153</v>
      </c>
      <c r="G59" s="53"/>
      <c r="H59" s="53"/>
      <c r="I59" s="53"/>
    </row>
    <row r="60" spans="1:9" x14ac:dyDescent="0.2">
      <c r="A60" s="54">
        <f t="shared" si="1"/>
        <v>55</v>
      </c>
      <c r="B60" s="75" t="s">
        <v>146</v>
      </c>
      <c r="C60" s="74">
        <f t="shared" si="0"/>
        <v>33607.707974683544</v>
      </c>
      <c r="D60" s="74">
        <f t="shared" si="2"/>
        <v>16803.85398734183</v>
      </c>
      <c r="E60" s="74">
        <f t="shared" si="3"/>
        <v>50411.561962025371</v>
      </c>
      <c r="F60" s="74">
        <f t="shared" si="4"/>
        <v>806584.99139240803</v>
      </c>
      <c r="G60" s="53"/>
      <c r="H60" s="53"/>
      <c r="I60" s="53"/>
    </row>
    <row r="61" spans="1:9" x14ac:dyDescent="0.2">
      <c r="A61" s="54">
        <f t="shared" si="1"/>
        <v>56</v>
      </c>
      <c r="B61" s="75" t="s">
        <v>147</v>
      </c>
      <c r="C61" s="74">
        <f t="shared" si="0"/>
        <v>33607.707974683544</v>
      </c>
      <c r="D61" s="74">
        <f t="shared" si="2"/>
        <v>16131.699827848161</v>
      </c>
      <c r="E61" s="74">
        <f t="shared" si="3"/>
        <v>49739.407802531707</v>
      </c>
      <c r="F61" s="74">
        <f t="shared" si="4"/>
        <v>772977.28341772454</v>
      </c>
      <c r="G61" s="53"/>
      <c r="H61" s="53"/>
      <c r="I61" s="53"/>
    </row>
    <row r="62" spans="1:9" x14ac:dyDescent="0.2">
      <c r="A62" s="54">
        <f t="shared" si="1"/>
        <v>57</v>
      </c>
      <c r="B62" s="75" t="s">
        <v>148</v>
      </c>
      <c r="C62" s="74">
        <f t="shared" si="0"/>
        <v>33607.707974683544</v>
      </c>
      <c r="D62" s="74">
        <f t="shared" si="2"/>
        <v>15459.545668354491</v>
      </c>
      <c r="E62" s="74">
        <f t="shared" si="3"/>
        <v>49067.253643038035</v>
      </c>
      <c r="F62" s="74">
        <f t="shared" si="4"/>
        <v>739369.57544304105</v>
      </c>
      <c r="G62" s="53"/>
      <c r="H62" s="53"/>
      <c r="I62" s="53"/>
    </row>
    <row r="63" spans="1:9" x14ac:dyDescent="0.2">
      <c r="A63" s="54">
        <f t="shared" si="1"/>
        <v>58</v>
      </c>
      <c r="B63" s="75" t="s">
        <v>149</v>
      </c>
      <c r="C63" s="74">
        <f t="shared" si="0"/>
        <v>33607.707974683544</v>
      </c>
      <c r="D63" s="74">
        <f t="shared" si="2"/>
        <v>14787.391508860821</v>
      </c>
      <c r="E63" s="74">
        <f t="shared" si="3"/>
        <v>48395.099483544363</v>
      </c>
      <c r="F63" s="74">
        <f t="shared" si="4"/>
        <v>705761.86746835755</v>
      </c>
      <c r="G63" s="53"/>
      <c r="H63" s="53"/>
      <c r="I63" s="53"/>
    </row>
    <row r="64" spans="1:9" x14ac:dyDescent="0.2">
      <c r="A64" s="54">
        <f t="shared" si="1"/>
        <v>59</v>
      </c>
      <c r="B64" s="75" t="s">
        <v>150</v>
      </c>
      <c r="C64" s="74">
        <f t="shared" si="0"/>
        <v>33607.707974683544</v>
      </c>
      <c r="D64" s="74">
        <f t="shared" si="2"/>
        <v>14115.237349367151</v>
      </c>
      <c r="E64" s="74">
        <f t="shared" si="3"/>
        <v>47722.945324050699</v>
      </c>
      <c r="F64" s="74">
        <f t="shared" si="4"/>
        <v>672154.15949367406</v>
      </c>
      <c r="G64" s="53"/>
      <c r="H64" s="53"/>
      <c r="I64" s="53"/>
    </row>
    <row r="65" spans="1:9" x14ac:dyDescent="0.2">
      <c r="A65" s="54">
        <f t="shared" si="1"/>
        <v>60</v>
      </c>
      <c r="B65" s="75" t="s">
        <v>151</v>
      </c>
      <c r="C65" s="74">
        <f t="shared" si="0"/>
        <v>33607.707974683544</v>
      </c>
      <c r="D65" s="74">
        <f t="shared" si="2"/>
        <v>13443.083189873481</v>
      </c>
      <c r="E65" s="74">
        <f t="shared" si="3"/>
        <v>47050.791164557028</v>
      </c>
      <c r="F65" s="74">
        <f t="shared" si="4"/>
        <v>638546.45151899057</v>
      </c>
      <c r="G65" s="53"/>
      <c r="H65" s="53"/>
      <c r="I65" s="53"/>
    </row>
    <row r="66" spans="1:9" x14ac:dyDescent="0.2">
      <c r="A66" s="54">
        <f t="shared" si="1"/>
        <v>61</v>
      </c>
      <c r="B66" s="75" t="s">
        <v>152</v>
      </c>
      <c r="C66" s="74">
        <f t="shared" si="0"/>
        <v>33607.707974683544</v>
      </c>
      <c r="D66" s="74">
        <f t="shared" si="2"/>
        <v>12770.929030379812</v>
      </c>
      <c r="E66" s="74">
        <f t="shared" si="3"/>
        <v>46378.637005063356</v>
      </c>
      <c r="F66" s="74">
        <f t="shared" si="4"/>
        <v>604938.74354430707</v>
      </c>
      <c r="G66" s="53"/>
      <c r="H66" s="53"/>
      <c r="I66" s="53"/>
    </row>
    <row r="67" spans="1:9" x14ac:dyDescent="0.2">
      <c r="A67" s="54">
        <f t="shared" si="1"/>
        <v>62</v>
      </c>
      <c r="B67" s="75" t="s">
        <v>153</v>
      </c>
      <c r="C67" s="74">
        <f t="shared" si="0"/>
        <v>33607.707974683544</v>
      </c>
      <c r="D67" s="74">
        <f t="shared" si="2"/>
        <v>12098.774870886142</v>
      </c>
      <c r="E67" s="74">
        <f t="shared" si="3"/>
        <v>45706.482845569684</v>
      </c>
      <c r="F67" s="74">
        <f t="shared" si="4"/>
        <v>571331.03556962358</v>
      </c>
      <c r="G67" s="53"/>
      <c r="H67" s="53"/>
      <c r="I67" s="53"/>
    </row>
    <row r="68" spans="1:9" x14ac:dyDescent="0.2">
      <c r="A68" s="54">
        <f t="shared" si="1"/>
        <v>63</v>
      </c>
      <c r="B68" s="75" t="s">
        <v>154</v>
      </c>
      <c r="C68" s="74">
        <f t="shared" si="0"/>
        <v>33607.707974683544</v>
      </c>
      <c r="D68" s="74">
        <f t="shared" si="2"/>
        <v>11426.620711392472</v>
      </c>
      <c r="E68" s="74">
        <f t="shared" si="3"/>
        <v>45034.328686076013</v>
      </c>
      <c r="F68" s="74">
        <f t="shared" si="4"/>
        <v>537723.32759494008</v>
      </c>
      <c r="G68" s="53"/>
      <c r="H68" s="53"/>
      <c r="I68" s="53"/>
    </row>
    <row r="69" spans="1:9" x14ac:dyDescent="0.2">
      <c r="A69" s="54">
        <f t="shared" si="1"/>
        <v>64</v>
      </c>
      <c r="B69" s="75" t="s">
        <v>137</v>
      </c>
      <c r="C69" s="74">
        <f t="shared" si="0"/>
        <v>33607.707974683544</v>
      </c>
      <c r="D69" s="74">
        <f t="shared" si="2"/>
        <v>10754.466551898802</v>
      </c>
      <c r="E69" s="74">
        <f t="shared" si="3"/>
        <v>44362.174526582348</v>
      </c>
      <c r="F69" s="74">
        <f t="shared" si="4"/>
        <v>504115.61962025653</v>
      </c>
      <c r="G69" s="53"/>
      <c r="H69" s="53"/>
      <c r="I69" s="53"/>
    </row>
    <row r="70" spans="1:9" x14ac:dyDescent="0.2">
      <c r="A70" s="54">
        <f t="shared" si="1"/>
        <v>65</v>
      </c>
      <c r="B70" s="75" t="s">
        <v>155</v>
      </c>
      <c r="C70" s="74">
        <f t="shared" ref="C70:C85" si="5">IF(AND(F69&gt;0,F69&lt;&gt;""), $I$4/$I$5,"")</f>
        <v>33607.707974683544</v>
      </c>
      <c r="D70" s="74">
        <f t="shared" si="2"/>
        <v>10082.312392405131</v>
      </c>
      <c r="E70" s="74">
        <f t="shared" si="3"/>
        <v>43690.020367088677</v>
      </c>
      <c r="F70" s="74">
        <f t="shared" si="4"/>
        <v>470507.91164557298</v>
      </c>
      <c r="G70" s="53"/>
      <c r="H70" s="53"/>
      <c r="I70" s="53"/>
    </row>
    <row r="71" spans="1:9" x14ac:dyDescent="0.2">
      <c r="A71" s="54">
        <f t="shared" ref="A71:A85" si="6">IF(C71&lt;&gt;"",A70+1,"")</f>
        <v>66</v>
      </c>
      <c r="B71" s="75" t="s">
        <v>156</v>
      </c>
      <c r="C71" s="74">
        <f t="shared" si="5"/>
        <v>33607.707974683544</v>
      </c>
      <c r="D71" s="74">
        <f t="shared" si="2"/>
        <v>9410.158232911459</v>
      </c>
      <c r="E71" s="74">
        <f t="shared" si="3"/>
        <v>43017.866207595005</v>
      </c>
      <c r="F71" s="74">
        <f t="shared" si="4"/>
        <v>436900.20367088943</v>
      </c>
      <c r="G71" s="53"/>
      <c r="H71" s="53"/>
      <c r="I71" s="53"/>
    </row>
    <row r="72" spans="1:9" x14ac:dyDescent="0.2">
      <c r="A72" s="54">
        <f t="shared" si="6"/>
        <v>67</v>
      </c>
      <c r="B72" s="75" t="s">
        <v>157</v>
      </c>
      <c r="C72" s="74">
        <f t="shared" si="5"/>
        <v>33607.707974683544</v>
      </c>
      <c r="D72" s="74">
        <f t="shared" ref="D72:D85" si="7">IF(C72&lt;&gt;"",$I$6/100*F71,"")</f>
        <v>8738.0040734177892</v>
      </c>
      <c r="E72" s="74">
        <f t="shared" ref="E72:E85" si="8">IF(C72&lt;&gt;"",D72+C71,"")</f>
        <v>42345.712048101333</v>
      </c>
      <c r="F72" s="74">
        <f t="shared" ref="F72:F85" si="9">IF(C72&lt;&gt;"",F71-C71,"")</f>
        <v>403292.49569620588</v>
      </c>
      <c r="G72" s="53"/>
      <c r="H72" s="53"/>
      <c r="I72" s="53"/>
    </row>
    <row r="73" spans="1:9" x14ac:dyDescent="0.2">
      <c r="A73" s="54">
        <f t="shared" si="6"/>
        <v>68</v>
      </c>
      <c r="B73" s="75" t="s">
        <v>135</v>
      </c>
      <c r="C73" s="74">
        <f t="shared" si="5"/>
        <v>33607.707974683544</v>
      </c>
      <c r="D73" s="74">
        <f t="shared" si="7"/>
        <v>8065.8499139241176</v>
      </c>
      <c r="E73" s="74">
        <f t="shared" si="8"/>
        <v>41673.557888607662</v>
      </c>
      <c r="F73" s="74">
        <f t="shared" si="9"/>
        <v>369684.78772152233</v>
      </c>
      <c r="G73" s="53"/>
      <c r="H73" s="53"/>
      <c r="I73" s="53"/>
    </row>
    <row r="74" spans="1:9" x14ac:dyDescent="0.2">
      <c r="A74" s="54">
        <f t="shared" si="6"/>
        <v>69</v>
      </c>
      <c r="B74" s="75" t="s">
        <v>158</v>
      </c>
      <c r="C74" s="74">
        <f t="shared" si="5"/>
        <v>33607.707974683544</v>
      </c>
      <c r="D74" s="74">
        <f t="shared" si="7"/>
        <v>7393.6957544304469</v>
      </c>
      <c r="E74" s="74">
        <f t="shared" si="8"/>
        <v>41001.40372911399</v>
      </c>
      <c r="F74" s="74">
        <f t="shared" si="9"/>
        <v>336077.07974683878</v>
      </c>
      <c r="G74" s="53"/>
      <c r="H74" s="53"/>
      <c r="I74" s="53"/>
    </row>
    <row r="75" spans="1:9" x14ac:dyDescent="0.2">
      <c r="A75" s="54">
        <f t="shared" si="6"/>
        <v>70</v>
      </c>
      <c r="B75" s="75" t="s">
        <v>159</v>
      </c>
      <c r="C75" s="74">
        <f t="shared" si="5"/>
        <v>33607.707974683544</v>
      </c>
      <c r="D75" s="74">
        <f t="shared" si="7"/>
        <v>6721.5415949367753</v>
      </c>
      <c r="E75" s="74">
        <f t="shared" si="8"/>
        <v>40329.249569620319</v>
      </c>
      <c r="F75" s="74">
        <f t="shared" si="9"/>
        <v>302469.37177215522</v>
      </c>
      <c r="G75" s="53"/>
      <c r="H75" s="53"/>
      <c r="I75" s="53"/>
    </row>
    <row r="76" spans="1:9" x14ac:dyDescent="0.2">
      <c r="A76" s="54">
        <f t="shared" si="6"/>
        <v>71</v>
      </c>
      <c r="B76" s="75" t="s">
        <v>160</v>
      </c>
      <c r="C76" s="74">
        <f t="shared" si="5"/>
        <v>33607.707974683544</v>
      </c>
      <c r="D76" s="74">
        <f t="shared" si="7"/>
        <v>6049.3874354431046</v>
      </c>
      <c r="E76" s="74">
        <f t="shared" si="8"/>
        <v>39657.095410126647</v>
      </c>
      <c r="F76" s="74">
        <f t="shared" si="9"/>
        <v>268861.66379747167</v>
      </c>
      <c r="G76" s="53"/>
      <c r="H76" s="53"/>
      <c r="I76" s="53"/>
    </row>
    <row r="77" spans="1:9" x14ac:dyDescent="0.2">
      <c r="A77" s="54">
        <f t="shared" si="6"/>
        <v>72</v>
      </c>
      <c r="B77" s="75" t="s">
        <v>161</v>
      </c>
      <c r="C77" s="74">
        <f t="shared" si="5"/>
        <v>33607.707974683544</v>
      </c>
      <c r="D77" s="74">
        <f t="shared" si="7"/>
        <v>5377.2332759494338</v>
      </c>
      <c r="E77" s="74">
        <f t="shared" si="8"/>
        <v>38984.941250632975</v>
      </c>
      <c r="F77" s="74">
        <f t="shared" si="9"/>
        <v>235253.95582278812</v>
      </c>
      <c r="G77" s="53"/>
      <c r="H77" s="53"/>
      <c r="I77" s="53"/>
    </row>
    <row r="78" spans="1:9" x14ac:dyDescent="0.2">
      <c r="A78" s="54">
        <f t="shared" si="6"/>
        <v>73</v>
      </c>
      <c r="B78" s="75" t="s">
        <v>162</v>
      </c>
      <c r="C78" s="74">
        <f t="shared" si="5"/>
        <v>33607.707974683544</v>
      </c>
      <c r="D78" s="74">
        <f t="shared" si="7"/>
        <v>4705.0791164557622</v>
      </c>
      <c r="E78" s="74">
        <f t="shared" si="8"/>
        <v>38312.787091139304</v>
      </c>
      <c r="F78" s="74">
        <f t="shared" si="9"/>
        <v>201646.24784810457</v>
      </c>
      <c r="G78" s="53"/>
      <c r="H78" s="53"/>
      <c r="I78" s="53"/>
    </row>
    <row r="79" spans="1:9" x14ac:dyDescent="0.2">
      <c r="A79" s="54">
        <f t="shared" si="6"/>
        <v>74</v>
      </c>
      <c r="B79" s="75" t="s">
        <v>163</v>
      </c>
      <c r="C79" s="74">
        <f t="shared" si="5"/>
        <v>33607.707974683544</v>
      </c>
      <c r="D79" s="74">
        <f t="shared" si="7"/>
        <v>4032.9249569620915</v>
      </c>
      <c r="E79" s="74">
        <f t="shared" si="8"/>
        <v>37640.632931645639</v>
      </c>
      <c r="F79" s="74">
        <f t="shared" si="9"/>
        <v>168038.53987342102</v>
      </c>
      <c r="G79" s="53"/>
      <c r="H79" s="53"/>
      <c r="I79" s="53"/>
    </row>
    <row r="80" spans="1:9" x14ac:dyDescent="0.2">
      <c r="A80" s="54">
        <f t="shared" si="6"/>
        <v>75</v>
      </c>
      <c r="B80" s="75" t="s">
        <v>164</v>
      </c>
      <c r="C80" s="74">
        <f t="shared" si="5"/>
        <v>33607.707974683544</v>
      </c>
      <c r="D80" s="74">
        <f t="shared" si="7"/>
        <v>3360.7707974684204</v>
      </c>
      <c r="E80" s="74">
        <f t="shared" si="8"/>
        <v>36968.478772151968</v>
      </c>
      <c r="F80" s="74">
        <f t="shared" si="9"/>
        <v>134430.83189873747</v>
      </c>
      <c r="G80" s="53"/>
      <c r="H80" s="53"/>
      <c r="I80" s="53"/>
    </row>
    <row r="81" spans="1:9" x14ac:dyDescent="0.2">
      <c r="A81" s="54">
        <f t="shared" si="6"/>
        <v>76</v>
      </c>
      <c r="B81" s="75" t="s">
        <v>138</v>
      </c>
      <c r="C81" s="74">
        <f t="shared" si="5"/>
        <v>33607.707974683544</v>
      </c>
      <c r="D81" s="74">
        <f t="shared" si="7"/>
        <v>2688.6166379747492</v>
      </c>
      <c r="E81" s="74">
        <f t="shared" si="8"/>
        <v>36296.324612658296</v>
      </c>
      <c r="F81" s="74">
        <f t="shared" si="9"/>
        <v>100823.12392405391</v>
      </c>
      <c r="G81" s="53"/>
      <c r="H81" s="53"/>
      <c r="I81" s="53"/>
    </row>
    <row r="82" spans="1:9" x14ac:dyDescent="0.2">
      <c r="A82" s="54">
        <f t="shared" si="6"/>
        <v>77</v>
      </c>
      <c r="B82" s="75" t="s">
        <v>165</v>
      </c>
      <c r="C82" s="74">
        <f t="shared" si="5"/>
        <v>33607.707974683544</v>
      </c>
      <c r="D82" s="74">
        <f t="shared" si="7"/>
        <v>2016.4624784810783</v>
      </c>
      <c r="E82" s="74">
        <f t="shared" si="8"/>
        <v>35624.170453164625</v>
      </c>
      <c r="F82" s="74">
        <f t="shared" si="9"/>
        <v>67215.415949370363</v>
      </c>
      <c r="G82" s="53"/>
      <c r="H82" s="53"/>
      <c r="I82" s="53"/>
    </row>
    <row r="83" spans="1:9" x14ac:dyDescent="0.2">
      <c r="A83" s="54">
        <f t="shared" si="6"/>
        <v>78</v>
      </c>
      <c r="B83" s="75" t="s">
        <v>166</v>
      </c>
      <c r="C83" s="74">
        <f t="shared" si="5"/>
        <v>33607.707974683544</v>
      </c>
      <c r="D83" s="74">
        <f t="shared" si="7"/>
        <v>1344.3083189874073</v>
      </c>
      <c r="E83" s="74">
        <f t="shared" si="8"/>
        <v>34952.016293670953</v>
      </c>
      <c r="F83" s="74">
        <f t="shared" si="9"/>
        <v>33607.707974686818</v>
      </c>
      <c r="G83" s="53"/>
      <c r="H83" s="53"/>
      <c r="I83" s="53"/>
    </row>
    <row r="84" spans="1:9" x14ac:dyDescent="0.2">
      <c r="A84" s="54">
        <f t="shared" si="6"/>
        <v>79</v>
      </c>
      <c r="B84" s="75" t="s">
        <v>167</v>
      </c>
      <c r="C84" s="74">
        <f t="shared" si="5"/>
        <v>33607.707974683544</v>
      </c>
      <c r="D84" s="74">
        <f t="shared" si="7"/>
        <v>672.15415949373642</v>
      </c>
      <c r="E84" s="74">
        <f t="shared" si="8"/>
        <v>34279.862134177281</v>
      </c>
      <c r="F84" s="74">
        <f t="shared" si="9"/>
        <v>3.2741809263825417E-9</v>
      </c>
      <c r="G84" s="53"/>
      <c r="H84" s="53"/>
      <c r="I84" s="53"/>
    </row>
    <row r="85" spans="1:9" x14ac:dyDescent="0.2">
      <c r="A85" s="54">
        <f t="shared" si="6"/>
        <v>80</v>
      </c>
      <c r="B85" s="75" t="s">
        <v>168</v>
      </c>
      <c r="C85" s="74">
        <f t="shared" si="5"/>
        <v>33607.707974683544</v>
      </c>
      <c r="D85" s="74">
        <f t="shared" si="7"/>
        <v>6.5483618527650833E-11</v>
      </c>
      <c r="E85" s="74">
        <f t="shared" si="8"/>
        <v>33607.70797468361</v>
      </c>
      <c r="F85" s="74">
        <f t="shared" si="9"/>
        <v>-33607.70797468027</v>
      </c>
      <c r="G85" s="53"/>
      <c r="H85" s="53"/>
      <c r="I85" s="53"/>
    </row>
    <row r="86" spans="1:9" x14ac:dyDescent="0.2">
      <c r="C86" s="73">
        <f>SUM(C7:C85)</f>
        <v>2655008.9299999969</v>
      </c>
      <c r="D86" s="73">
        <f>SUM(D6:D85)</f>
        <v>2124007.1440000036</v>
      </c>
    </row>
  </sheetData>
  <mergeCells count="1">
    <mergeCell ref="A2:F2"/>
  </mergeCells>
  <phoneticPr fontId="17" type="noConversion"/>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2456-9066-4CAC-B33E-3BD494F60CFD}">
  <dimension ref="A1:I83"/>
  <sheetViews>
    <sheetView workbookViewId="0">
      <selection activeCell="E13" sqref="E13"/>
    </sheetView>
  </sheetViews>
  <sheetFormatPr defaultRowHeight="12.75" x14ac:dyDescent="0.2"/>
  <cols>
    <col min="1" max="1" width="9.5" bestFit="1" customWidth="1"/>
    <col min="2" max="2" width="9.5" customWidth="1"/>
    <col min="3" max="4" width="13" style="1" bestFit="1" customWidth="1"/>
    <col min="5" max="5" width="13.33203125" style="1" bestFit="1" customWidth="1"/>
    <col min="6" max="6" width="15.33203125" style="1" bestFit="1" customWidth="1"/>
    <col min="8" max="8" width="23.5" bestFit="1" customWidth="1"/>
    <col min="9" max="9" width="15.1640625" bestFit="1" customWidth="1"/>
  </cols>
  <sheetData>
    <row r="1" spans="1:9" x14ac:dyDescent="0.2">
      <c r="A1" s="56" t="s">
        <v>130</v>
      </c>
      <c r="B1" s="56"/>
      <c r="C1" s="55"/>
      <c r="D1" s="55"/>
      <c r="E1" s="55"/>
      <c r="F1" s="55"/>
      <c r="G1" s="56"/>
      <c r="H1" s="56"/>
      <c r="I1" s="56"/>
    </row>
    <row r="2" spans="1:9" x14ac:dyDescent="0.2">
      <c r="A2" s="112" t="s">
        <v>172</v>
      </c>
      <c r="B2" s="112"/>
      <c r="C2" s="112"/>
      <c r="D2" s="112"/>
      <c r="E2" s="112"/>
      <c r="F2" s="112"/>
      <c r="G2" s="56"/>
      <c r="H2" s="56"/>
      <c r="I2" s="56"/>
    </row>
    <row r="3" spans="1:9" x14ac:dyDescent="0.2">
      <c r="A3" s="56"/>
      <c r="B3" s="56"/>
      <c r="C3" s="55"/>
      <c r="D3" s="55"/>
      <c r="E3" s="55"/>
      <c r="F3" s="55"/>
      <c r="G3" s="56"/>
      <c r="H3" s="56" t="s">
        <v>51</v>
      </c>
      <c r="I3" s="56"/>
    </row>
    <row r="4" spans="1:9" x14ac:dyDescent="0.2">
      <c r="A4" s="56" t="s">
        <v>52</v>
      </c>
      <c r="B4" s="56" t="s">
        <v>171</v>
      </c>
      <c r="C4" s="55" t="s">
        <v>53</v>
      </c>
      <c r="D4" s="55" t="s">
        <v>54</v>
      </c>
      <c r="E4" s="55" t="s">
        <v>11</v>
      </c>
      <c r="F4" s="55" t="s">
        <v>55</v>
      </c>
      <c r="G4" s="56"/>
      <c r="H4" s="56" t="s">
        <v>56</v>
      </c>
      <c r="I4" s="55">
        <v>3817879.47</v>
      </c>
    </row>
    <row r="5" spans="1:9" x14ac:dyDescent="0.2">
      <c r="A5" s="56">
        <v>0</v>
      </c>
      <c r="B5" s="56"/>
      <c r="C5" s="55" t="s">
        <v>28</v>
      </c>
      <c r="D5" s="55" t="s">
        <v>28</v>
      </c>
      <c r="E5" s="55" t="s">
        <v>28</v>
      </c>
      <c r="F5" s="55">
        <f>I4</f>
        <v>3817879.47</v>
      </c>
      <c r="G5" s="56"/>
      <c r="H5" s="56" t="s">
        <v>57</v>
      </c>
      <c r="I5" s="56">
        <v>77</v>
      </c>
    </row>
    <row r="6" spans="1:9" x14ac:dyDescent="0.2">
      <c r="A6" s="56">
        <f>IF(C6&lt;&gt;"",A5+1,"")</f>
        <v>1</v>
      </c>
      <c r="B6" s="63" t="s">
        <v>77</v>
      </c>
      <c r="C6" s="55">
        <f t="shared" ref="C6:C69" si="0">IF(AND(F5&gt;0,F5&lt;&gt;""), $I$4/$I$5,"")</f>
        <v>49582.850259740262</v>
      </c>
      <c r="D6" s="55">
        <f>$I$6/100*$I$4</f>
        <v>76357.589400000012</v>
      </c>
      <c r="E6" s="55">
        <f>D6+C6</f>
        <v>125940.43965974028</v>
      </c>
      <c r="F6" s="55">
        <f>I4-C6</f>
        <v>3768296.6197402598</v>
      </c>
      <c r="G6" s="56"/>
      <c r="H6" s="56" t="s">
        <v>58</v>
      </c>
      <c r="I6" s="56">
        <v>2</v>
      </c>
    </row>
    <row r="7" spans="1:9" x14ac:dyDescent="0.2">
      <c r="A7" s="56">
        <f t="shared" ref="A7:A70" si="1">IF(C7&lt;&gt;"",A6+1,"")</f>
        <v>2</v>
      </c>
      <c r="B7" s="56" t="s">
        <v>78</v>
      </c>
      <c r="C7" s="55">
        <f t="shared" si="0"/>
        <v>49582.850259740262</v>
      </c>
      <c r="D7" s="55">
        <f>IF(C7&lt;&gt;"",$I$6/100*F6,"")</f>
        <v>75365.932394805204</v>
      </c>
      <c r="E7" s="55">
        <f>IF(C7&lt;&gt;"",D7+C6,"")</f>
        <v>124948.78265454547</v>
      </c>
      <c r="F7" s="55">
        <f>IF(C7&lt;&gt;"",F6-C6,"")</f>
        <v>3718713.7694805195</v>
      </c>
      <c r="G7" s="56"/>
      <c r="H7" s="56"/>
      <c r="I7" s="56"/>
    </row>
    <row r="8" spans="1:9" x14ac:dyDescent="0.2">
      <c r="A8" s="56">
        <f t="shared" si="1"/>
        <v>3</v>
      </c>
      <c r="B8" s="56" t="s">
        <v>86</v>
      </c>
      <c r="C8" s="55">
        <f t="shared" si="0"/>
        <v>49582.850259740262</v>
      </c>
      <c r="D8" s="55">
        <f t="shared" ref="D8:D71" si="2">IF(C8&lt;&gt;"",$I$6/100*F7,"")</f>
        <v>74374.275389610397</v>
      </c>
      <c r="E8" s="55">
        <f t="shared" ref="E8:E71" si="3">IF(C8&lt;&gt;"",D8+C7,"")</f>
        <v>123957.12564935067</v>
      </c>
      <c r="F8" s="55">
        <f t="shared" ref="F8:F71" si="4">IF(C8&lt;&gt;"",F7-C7,"")</f>
        <v>3669130.9192207791</v>
      </c>
      <c r="G8" s="56"/>
      <c r="H8" s="56"/>
      <c r="I8" s="56"/>
    </row>
    <row r="9" spans="1:9" x14ac:dyDescent="0.2">
      <c r="A9" s="56">
        <f t="shared" si="1"/>
        <v>4</v>
      </c>
      <c r="B9" s="56" t="s">
        <v>87</v>
      </c>
      <c r="C9" s="55">
        <f t="shared" si="0"/>
        <v>49582.850259740262</v>
      </c>
      <c r="D9" s="55">
        <f t="shared" si="2"/>
        <v>73382.618384415589</v>
      </c>
      <c r="E9" s="55">
        <f t="shared" si="3"/>
        <v>122965.46864415586</v>
      </c>
      <c r="F9" s="55">
        <f t="shared" si="4"/>
        <v>3619548.0689610387</v>
      </c>
      <c r="G9" s="56"/>
      <c r="H9" s="56"/>
      <c r="I9" s="56"/>
    </row>
    <row r="10" spans="1:9" x14ac:dyDescent="0.2">
      <c r="A10" s="56">
        <f t="shared" si="1"/>
        <v>5</v>
      </c>
      <c r="B10" s="56" t="s">
        <v>88</v>
      </c>
      <c r="C10" s="55">
        <f t="shared" si="0"/>
        <v>49582.850259740262</v>
      </c>
      <c r="D10" s="55">
        <f t="shared" si="2"/>
        <v>72390.961379220782</v>
      </c>
      <c r="E10" s="55">
        <f t="shared" si="3"/>
        <v>121973.81163896105</v>
      </c>
      <c r="F10" s="55">
        <f t="shared" si="4"/>
        <v>3569965.2187012983</v>
      </c>
      <c r="G10" s="56"/>
      <c r="H10" s="56"/>
      <c r="I10" s="56"/>
    </row>
    <row r="11" spans="1:9" x14ac:dyDescent="0.2">
      <c r="A11" s="56">
        <f t="shared" si="1"/>
        <v>6</v>
      </c>
      <c r="B11" s="56" t="s">
        <v>89</v>
      </c>
      <c r="C11" s="55">
        <f t="shared" si="0"/>
        <v>49582.850259740262</v>
      </c>
      <c r="D11" s="55">
        <f t="shared" si="2"/>
        <v>71399.304374025975</v>
      </c>
      <c r="E11" s="55">
        <f t="shared" si="3"/>
        <v>120982.15463376624</v>
      </c>
      <c r="F11" s="55">
        <f t="shared" si="4"/>
        <v>3520382.368441558</v>
      </c>
      <c r="G11" s="56"/>
      <c r="H11" s="56"/>
      <c r="I11" s="56"/>
    </row>
    <row r="12" spans="1:9" x14ac:dyDescent="0.2">
      <c r="A12" s="56">
        <f t="shared" si="1"/>
        <v>7</v>
      </c>
      <c r="B12" s="56" t="s">
        <v>90</v>
      </c>
      <c r="C12" s="55">
        <f t="shared" si="0"/>
        <v>49582.850259740262</v>
      </c>
      <c r="D12" s="55">
        <f t="shared" si="2"/>
        <v>70407.647368831167</v>
      </c>
      <c r="E12" s="55">
        <f t="shared" si="3"/>
        <v>119990.49762857144</v>
      </c>
      <c r="F12" s="55">
        <f t="shared" si="4"/>
        <v>3470799.5181818176</v>
      </c>
      <c r="G12" s="56"/>
      <c r="H12" s="56"/>
      <c r="I12" s="56"/>
    </row>
    <row r="13" spans="1:9" x14ac:dyDescent="0.2">
      <c r="A13" s="56">
        <f t="shared" si="1"/>
        <v>8</v>
      </c>
      <c r="B13" s="56" t="s">
        <v>91</v>
      </c>
      <c r="C13" s="55">
        <f t="shared" si="0"/>
        <v>49582.850259740262</v>
      </c>
      <c r="D13" s="55">
        <f t="shared" si="2"/>
        <v>69415.99036363636</v>
      </c>
      <c r="E13" s="55">
        <f t="shared" si="3"/>
        <v>118998.84062337663</v>
      </c>
      <c r="F13" s="55">
        <f t="shared" si="4"/>
        <v>3421216.6679220772</v>
      </c>
      <c r="G13" s="56"/>
      <c r="H13" s="56" t="s">
        <v>66</v>
      </c>
      <c r="I13" s="56"/>
    </row>
    <row r="14" spans="1:9" x14ac:dyDescent="0.2">
      <c r="A14" s="56">
        <f t="shared" si="1"/>
        <v>9</v>
      </c>
      <c r="B14" s="56" t="s">
        <v>92</v>
      </c>
      <c r="C14" s="55">
        <f t="shared" si="0"/>
        <v>49582.850259740262</v>
      </c>
      <c r="D14" s="55">
        <f t="shared" si="2"/>
        <v>68424.333358441552</v>
      </c>
      <c r="E14" s="55">
        <f t="shared" si="3"/>
        <v>118007.18361818182</v>
      </c>
      <c r="F14" s="55">
        <f t="shared" si="4"/>
        <v>3371633.8176623369</v>
      </c>
      <c r="G14" s="56"/>
      <c r="H14" s="56" t="s">
        <v>131</v>
      </c>
      <c r="I14" s="55">
        <f>MAX(E6:E245)</f>
        <v>6795825.4565999908</v>
      </c>
    </row>
    <row r="15" spans="1:9" x14ac:dyDescent="0.2">
      <c r="A15" s="56">
        <f t="shared" si="1"/>
        <v>10</v>
      </c>
      <c r="B15" s="56" t="s">
        <v>93</v>
      </c>
      <c r="C15" s="55">
        <f t="shared" si="0"/>
        <v>49582.850259740262</v>
      </c>
      <c r="D15" s="55">
        <f t="shared" si="2"/>
        <v>67432.676353246745</v>
      </c>
      <c r="E15" s="55">
        <f t="shared" si="3"/>
        <v>117015.52661298701</v>
      </c>
      <c r="F15" s="55">
        <f t="shared" si="4"/>
        <v>3322050.9674025965</v>
      </c>
      <c r="G15" s="56"/>
      <c r="H15" s="56" t="s">
        <v>132</v>
      </c>
      <c r="I15" s="55">
        <f>MIN(E6:E245)</f>
        <v>50574.507264934953</v>
      </c>
    </row>
    <row r="16" spans="1:9" x14ac:dyDescent="0.2">
      <c r="A16" s="56">
        <f t="shared" si="1"/>
        <v>11</v>
      </c>
      <c r="B16" s="56" t="s">
        <v>94</v>
      </c>
      <c r="C16" s="55">
        <f t="shared" si="0"/>
        <v>49582.850259740262</v>
      </c>
      <c r="D16" s="55">
        <f t="shared" si="2"/>
        <v>66441.019348051937</v>
      </c>
      <c r="E16" s="55">
        <f t="shared" si="3"/>
        <v>116023.86960779221</v>
      </c>
      <c r="F16" s="55">
        <f t="shared" si="4"/>
        <v>3272468.1171428561</v>
      </c>
      <c r="G16" s="56"/>
      <c r="H16" s="56" t="s">
        <v>133</v>
      </c>
      <c r="I16" s="55">
        <f>SUM(D5:D245)</f>
        <v>5955891.9731999896</v>
      </c>
    </row>
    <row r="17" spans="1:9" x14ac:dyDescent="0.2">
      <c r="A17" s="56">
        <f t="shared" si="1"/>
        <v>12</v>
      </c>
      <c r="B17" s="56" t="s">
        <v>95</v>
      </c>
      <c r="C17" s="55">
        <f t="shared" si="0"/>
        <v>49582.850259740262</v>
      </c>
      <c r="D17" s="55">
        <f t="shared" si="2"/>
        <v>65449.362342857123</v>
      </c>
      <c r="E17" s="55">
        <f t="shared" si="3"/>
        <v>115032.21260259738</v>
      </c>
      <c r="F17" s="55">
        <f t="shared" si="4"/>
        <v>3222885.2668831157</v>
      </c>
      <c r="G17" s="56"/>
      <c r="H17" s="56"/>
      <c r="I17" s="56"/>
    </row>
    <row r="18" spans="1:9" x14ac:dyDescent="0.2">
      <c r="A18" s="56">
        <f t="shared" si="1"/>
        <v>13</v>
      </c>
      <c r="B18" s="56" t="s">
        <v>96</v>
      </c>
      <c r="C18" s="55">
        <f t="shared" si="0"/>
        <v>49582.850259740262</v>
      </c>
      <c r="D18" s="55">
        <f t="shared" si="2"/>
        <v>64457.705337662315</v>
      </c>
      <c r="E18" s="55">
        <f t="shared" si="3"/>
        <v>114040.55559740258</v>
      </c>
      <c r="F18" s="55">
        <f t="shared" si="4"/>
        <v>3173302.4166233754</v>
      </c>
      <c r="G18" s="56"/>
      <c r="H18" s="56"/>
      <c r="I18" s="56"/>
    </row>
    <row r="19" spans="1:9" x14ac:dyDescent="0.2">
      <c r="A19" s="56">
        <f t="shared" si="1"/>
        <v>14</v>
      </c>
      <c r="B19" s="56" t="s">
        <v>97</v>
      </c>
      <c r="C19" s="55">
        <f t="shared" si="0"/>
        <v>49582.850259740262</v>
      </c>
      <c r="D19" s="55">
        <f t="shared" si="2"/>
        <v>63466.048332467508</v>
      </c>
      <c r="E19" s="55">
        <f t="shared" si="3"/>
        <v>113048.89859220777</v>
      </c>
      <c r="F19" s="55">
        <f t="shared" si="4"/>
        <v>3123719.566363635</v>
      </c>
      <c r="G19" s="56"/>
      <c r="H19" s="56"/>
      <c r="I19" s="56"/>
    </row>
    <row r="20" spans="1:9" x14ac:dyDescent="0.2">
      <c r="A20" s="56">
        <f t="shared" si="1"/>
        <v>15</v>
      </c>
      <c r="B20" s="56" t="s">
        <v>98</v>
      </c>
      <c r="C20" s="55">
        <f t="shared" si="0"/>
        <v>49582.850259740262</v>
      </c>
      <c r="D20" s="55">
        <f t="shared" si="2"/>
        <v>62474.3913272727</v>
      </c>
      <c r="E20" s="55">
        <f t="shared" si="3"/>
        <v>112057.24158701296</v>
      </c>
      <c r="F20" s="55">
        <f t="shared" si="4"/>
        <v>3074136.7161038946</v>
      </c>
      <c r="G20" s="56"/>
      <c r="H20" s="56"/>
      <c r="I20" s="56"/>
    </row>
    <row r="21" spans="1:9" x14ac:dyDescent="0.2">
      <c r="A21" s="56">
        <f t="shared" si="1"/>
        <v>16</v>
      </c>
      <c r="B21" s="56" t="s">
        <v>99</v>
      </c>
      <c r="C21" s="55">
        <f t="shared" si="0"/>
        <v>49582.850259740262</v>
      </c>
      <c r="D21" s="55">
        <f t="shared" si="2"/>
        <v>61482.734322077893</v>
      </c>
      <c r="E21" s="55">
        <f t="shared" si="3"/>
        <v>111065.58458181816</v>
      </c>
      <c r="F21" s="55">
        <f t="shared" si="4"/>
        <v>3024553.8658441543</v>
      </c>
      <c r="G21" s="56"/>
      <c r="H21" s="56"/>
      <c r="I21" s="56"/>
    </row>
    <row r="22" spans="1:9" x14ac:dyDescent="0.2">
      <c r="A22" s="56">
        <f t="shared" si="1"/>
        <v>17</v>
      </c>
      <c r="B22" s="56" t="s">
        <v>100</v>
      </c>
      <c r="C22" s="55">
        <f t="shared" si="0"/>
        <v>49582.850259740262</v>
      </c>
      <c r="D22" s="55">
        <f t="shared" si="2"/>
        <v>60491.077316883086</v>
      </c>
      <c r="E22" s="55">
        <f t="shared" si="3"/>
        <v>110073.92757662335</v>
      </c>
      <c r="F22" s="55">
        <f t="shared" si="4"/>
        <v>2974971.0155844139</v>
      </c>
      <c r="G22" s="56"/>
      <c r="H22" s="56"/>
      <c r="I22" s="56"/>
    </row>
    <row r="23" spans="1:9" x14ac:dyDescent="0.2">
      <c r="A23" s="56">
        <f t="shared" si="1"/>
        <v>18</v>
      </c>
      <c r="B23" s="56" t="s">
        <v>101</v>
      </c>
      <c r="C23" s="55">
        <f t="shared" si="0"/>
        <v>49582.850259740262</v>
      </c>
      <c r="D23" s="55">
        <f t="shared" si="2"/>
        <v>59499.420311688278</v>
      </c>
      <c r="E23" s="55">
        <f t="shared" si="3"/>
        <v>109082.27057142854</v>
      </c>
      <c r="F23" s="55">
        <f t="shared" si="4"/>
        <v>2925388.1653246735</v>
      </c>
      <c r="G23" s="56"/>
      <c r="H23" s="56"/>
      <c r="I23" s="56"/>
    </row>
    <row r="24" spans="1:9" x14ac:dyDescent="0.2">
      <c r="A24" s="56">
        <f t="shared" si="1"/>
        <v>19</v>
      </c>
      <c r="B24" s="56" t="s">
        <v>102</v>
      </c>
      <c r="C24" s="55">
        <f t="shared" si="0"/>
        <v>49582.850259740262</v>
      </c>
      <c r="D24" s="55">
        <f t="shared" si="2"/>
        <v>58507.763306493471</v>
      </c>
      <c r="E24" s="55">
        <f t="shared" si="3"/>
        <v>108090.61356623373</v>
      </c>
      <c r="F24" s="55">
        <f t="shared" si="4"/>
        <v>2875805.3150649332</v>
      </c>
      <c r="G24" s="56"/>
      <c r="H24" s="56"/>
      <c r="I24" s="56"/>
    </row>
    <row r="25" spans="1:9" x14ac:dyDescent="0.2">
      <c r="A25" s="56">
        <f t="shared" si="1"/>
        <v>20</v>
      </c>
      <c r="B25" s="56" t="s">
        <v>103</v>
      </c>
      <c r="C25" s="55">
        <f t="shared" si="0"/>
        <v>49582.850259740262</v>
      </c>
      <c r="D25" s="55">
        <f t="shared" si="2"/>
        <v>57516.106301298663</v>
      </c>
      <c r="E25" s="55">
        <f t="shared" si="3"/>
        <v>107098.95656103893</v>
      </c>
      <c r="F25" s="55">
        <f t="shared" si="4"/>
        <v>2826222.4648051928</v>
      </c>
      <c r="G25" s="56"/>
      <c r="H25" s="56"/>
      <c r="I25" s="56"/>
    </row>
    <row r="26" spans="1:9" x14ac:dyDescent="0.2">
      <c r="A26" s="56">
        <f t="shared" si="1"/>
        <v>21</v>
      </c>
      <c r="B26" s="56" t="s">
        <v>104</v>
      </c>
      <c r="C26" s="55">
        <f t="shared" si="0"/>
        <v>49582.850259740262</v>
      </c>
      <c r="D26" s="55">
        <f t="shared" si="2"/>
        <v>56524.449296103856</v>
      </c>
      <c r="E26" s="55">
        <f t="shared" si="3"/>
        <v>106107.29955584412</v>
      </c>
      <c r="F26" s="55">
        <f t="shared" si="4"/>
        <v>2776639.6145454524</v>
      </c>
      <c r="G26" s="56"/>
      <c r="H26" s="56"/>
      <c r="I26" s="56"/>
    </row>
    <row r="27" spans="1:9" x14ac:dyDescent="0.2">
      <c r="A27" s="56">
        <f t="shared" si="1"/>
        <v>22</v>
      </c>
      <c r="B27" s="56" t="s">
        <v>105</v>
      </c>
      <c r="C27" s="55">
        <f t="shared" si="0"/>
        <v>49582.850259740262</v>
      </c>
      <c r="D27" s="55">
        <f t="shared" si="2"/>
        <v>55532.792290909048</v>
      </c>
      <c r="E27" s="55">
        <f t="shared" si="3"/>
        <v>105115.64255064931</v>
      </c>
      <c r="F27" s="55">
        <f t="shared" si="4"/>
        <v>2727056.764285712</v>
      </c>
      <c r="G27" s="56"/>
      <c r="H27" s="56"/>
      <c r="I27" s="56"/>
    </row>
    <row r="28" spans="1:9" x14ac:dyDescent="0.2">
      <c r="A28" s="56">
        <f t="shared" si="1"/>
        <v>23</v>
      </c>
      <c r="B28" s="56" t="s">
        <v>106</v>
      </c>
      <c r="C28" s="55">
        <f t="shared" si="0"/>
        <v>49582.850259740262</v>
      </c>
      <c r="D28" s="55">
        <f t="shared" si="2"/>
        <v>54541.135285714241</v>
      </c>
      <c r="E28" s="55">
        <f t="shared" si="3"/>
        <v>104123.9855454545</v>
      </c>
      <c r="F28" s="55">
        <f t="shared" si="4"/>
        <v>2677473.9140259717</v>
      </c>
      <c r="G28" s="56"/>
      <c r="H28" s="56"/>
      <c r="I28" s="56"/>
    </row>
    <row r="29" spans="1:9" x14ac:dyDescent="0.2">
      <c r="A29" s="56">
        <f t="shared" si="1"/>
        <v>24</v>
      </c>
      <c r="B29" s="56" t="s">
        <v>107</v>
      </c>
      <c r="C29" s="55">
        <f t="shared" si="0"/>
        <v>49582.850259740262</v>
      </c>
      <c r="D29" s="55">
        <f t="shared" si="2"/>
        <v>53549.478280519434</v>
      </c>
      <c r="E29" s="55">
        <f t="shared" si="3"/>
        <v>103132.3285402597</v>
      </c>
      <c r="F29" s="55">
        <f t="shared" si="4"/>
        <v>2627891.0637662313</v>
      </c>
      <c r="G29" s="56"/>
      <c r="H29" s="56"/>
      <c r="I29" s="56"/>
    </row>
    <row r="30" spans="1:9" x14ac:dyDescent="0.2">
      <c r="A30" s="56">
        <f t="shared" si="1"/>
        <v>25</v>
      </c>
      <c r="B30" s="56" t="s">
        <v>108</v>
      </c>
      <c r="C30" s="55">
        <f t="shared" si="0"/>
        <v>49582.850259740262</v>
      </c>
      <c r="D30" s="55">
        <f t="shared" si="2"/>
        <v>52557.821275324626</v>
      </c>
      <c r="E30" s="55">
        <f t="shared" si="3"/>
        <v>102140.67153506489</v>
      </c>
      <c r="F30" s="55">
        <f t="shared" si="4"/>
        <v>2578308.2135064909</v>
      </c>
      <c r="G30" s="56"/>
      <c r="H30" s="56"/>
      <c r="I30" s="56"/>
    </row>
    <row r="31" spans="1:9" x14ac:dyDescent="0.2">
      <c r="A31" s="56">
        <f t="shared" si="1"/>
        <v>26</v>
      </c>
      <c r="B31" s="56" t="s">
        <v>109</v>
      </c>
      <c r="C31" s="55">
        <f t="shared" si="0"/>
        <v>49582.850259740262</v>
      </c>
      <c r="D31" s="55">
        <f t="shared" si="2"/>
        <v>51566.164270129819</v>
      </c>
      <c r="E31" s="55">
        <f t="shared" si="3"/>
        <v>101149.01452987008</v>
      </c>
      <c r="F31" s="55">
        <f t="shared" si="4"/>
        <v>2528725.3632467506</v>
      </c>
      <c r="G31" s="56"/>
      <c r="H31" s="56"/>
      <c r="I31" s="56"/>
    </row>
    <row r="32" spans="1:9" x14ac:dyDescent="0.2">
      <c r="A32" s="56">
        <f t="shared" si="1"/>
        <v>27</v>
      </c>
      <c r="B32" s="56" t="s">
        <v>110</v>
      </c>
      <c r="C32" s="55">
        <f t="shared" si="0"/>
        <v>49582.850259740262</v>
      </c>
      <c r="D32" s="55">
        <f t="shared" si="2"/>
        <v>50574.507264935011</v>
      </c>
      <c r="E32" s="55">
        <f t="shared" si="3"/>
        <v>100157.35752467527</v>
      </c>
      <c r="F32" s="55">
        <f t="shared" si="4"/>
        <v>2479142.5129870102</v>
      </c>
      <c r="G32" s="56"/>
      <c r="H32" s="56"/>
      <c r="I32" s="56"/>
    </row>
    <row r="33" spans="1:9" x14ac:dyDescent="0.2">
      <c r="A33" s="56">
        <f t="shared" si="1"/>
        <v>28</v>
      </c>
      <c r="B33" s="56" t="s">
        <v>111</v>
      </c>
      <c r="C33" s="55">
        <f t="shared" si="0"/>
        <v>49582.850259740262</v>
      </c>
      <c r="D33" s="55">
        <f t="shared" si="2"/>
        <v>49582.850259740204</v>
      </c>
      <c r="E33" s="55">
        <f t="shared" si="3"/>
        <v>99165.700519480466</v>
      </c>
      <c r="F33" s="55">
        <f t="shared" si="4"/>
        <v>2429559.6627272698</v>
      </c>
      <c r="G33" s="56"/>
      <c r="H33" s="56"/>
      <c r="I33" s="56"/>
    </row>
    <row r="34" spans="1:9" x14ac:dyDescent="0.2">
      <c r="A34" s="56">
        <f t="shared" si="1"/>
        <v>29</v>
      </c>
      <c r="B34" s="56" t="s">
        <v>112</v>
      </c>
      <c r="C34" s="55">
        <f t="shared" si="0"/>
        <v>49582.850259740262</v>
      </c>
      <c r="D34" s="55">
        <f t="shared" si="2"/>
        <v>48591.193254545396</v>
      </c>
      <c r="E34" s="55">
        <f t="shared" si="3"/>
        <v>98174.043514285659</v>
      </c>
      <c r="F34" s="55">
        <f t="shared" si="4"/>
        <v>2379976.8124675294</v>
      </c>
      <c r="G34" s="56"/>
      <c r="H34" s="56"/>
      <c r="I34" s="56"/>
    </row>
    <row r="35" spans="1:9" x14ac:dyDescent="0.2">
      <c r="A35" s="56">
        <f t="shared" si="1"/>
        <v>30</v>
      </c>
      <c r="B35" s="56" t="s">
        <v>113</v>
      </c>
      <c r="C35" s="55">
        <f t="shared" si="0"/>
        <v>49582.850259740262</v>
      </c>
      <c r="D35" s="55">
        <f t="shared" si="2"/>
        <v>47599.536249350589</v>
      </c>
      <c r="E35" s="55">
        <f t="shared" si="3"/>
        <v>97182.386509090851</v>
      </c>
      <c r="F35" s="55">
        <f t="shared" si="4"/>
        <v>2330393.9622077891</v>
      </c>
      <c r="G35" s="56"/>
      <c r="H35" s="56"/>
      <c r="I35" s="56"/>
    </row>
    <row r="36" spans="1:9" x14ac:dyDescent="0.2">
      <c r="A36" s="56">
        <f t="shared" si="1"/>
        <v>31</v>
      </c>
      <c r="B36" s="56" t="s">
        <v>114</v>
      </c>
      <c r="C36" s="55">
        <f t="shared" si="0"/>
        <v>49582.850259740262</v>
      </c>
      <c r="D36" s="55">
        <f t="shared" si="2"/>
        <v>46607.879244155782</v>
      </c>
      <c r="E36" s="55">
        <f t="shared" si="3"/>
        <v>96190.729503896044</v>
      </c>
      <c r="F36" s="55">
        <f t="shared" si="4"/>
        <v>2280811.1119480487</v>
      </c>
      <c r="G36" s="56"/>
      <c r="H36" s="56"/>
      <c r="I36" s="56"/>
    </row>
    <row r="37" spans="1:9" x14ac:dyDescent="0.2">
      <c r="A37" s="56">
        <f t="shared" si="1"/>
        <v>32</v>
      </c>
      <c r="B37" s="56" t="s">
        <v>115</v>
      </c>
      <c r="C37" s="55">
        <f t="shared" si="0"/>
        <v>49582.850259740262</v>
      </c>
      <c r="D37" s="55">
        <f t="shared" si="2"/>
        <v>45616.222238960974</v>
      </c>
      <c r="E37" s="55">
        <f t="shared" si="3"/>
        <v>95199.072498701236</v>
      </c>
      <c r="F37" s="55">
        <f t="shared" si="4"/>
        <v>2231228.2616883083</v>
      </c>
      <c r="G37" s="56"/>
      <c r="H37" s="56"/>
      <c r="I37" s="56"/>
    </row>
    <row r="38" spans="1:9" x14ac:dyDescent="0.2">
      <c r="A38" s="56">
        <f t="shared" si="1"/>
        <v>33</v>
      </c>
      <c r="B38" s="56" t="s">
        <v>116</v>
      </c>
      <c r="C38" s="55">
        <f t="shared" si="0"/>
        <v>49582.850259740262</v>
      </c>
      <c r="D38" s="55">
        <f t="shared" si="2"/>
        <v>44624.565233766167</v>
      </c>
      <c r="E38" s="55">
        <f t="shared" si="3"/>
        <v>94207.415493506429</v>
      </c>
      <c r="F38" s="55">
        <f t="shared" si="4"/>
        <v>2181645.411428568</v>
      </c>
      <c r="G38" s="56"/>
      <c r="H38" s="56"/>
      <c r="I38" s="56"/>
    </row>
    <row r="39" spans="1:9" x14ac:dyDescent="0.2">
      <c r="A39" s="56">
        <f t="shared" si="1"/>
        <v>34</v>
      </c>
      <c r="B39" s="56" t="s">
        <v>117</v>
      </c>
      <c r="C39" s="55">
        <f t="shared" si="0"/>
        <v>49582.850259740262</v>
      </c>
      <c r="D39" s="55">
        <f t="shared" si="2"/>
        <v>43632.908228571359</v>
      </c>
      <c r="E39" s="55">
        <f t="shared" si="3"/>
        <v>93215.758488311621</v>
      </c>
      <c r="F39" s="55">
        <f t="shared" si="4"/>
        <v>2132062.5611688276</v>
      </c>
      <c r="G39" s="56"/>
      <c r="H39" s="56"/>
      <c r="I39" s="56"/>
    </row>
    <row r="40" spans="1:9" x14ac:dyDescent="0.2">
      <c r="A40" s="56">
        <f t="shared" si="1"/>
        <v>35</v>
      </c>
      <c r="B40" s="56" t="s">
        <v>118</v>
      </c>
      <c r="C40" s="55">
        <f t="shared" si="0"/>
        <v>49582.850259740262</v>
      </c>
      <c r="D40" s="55">
        <f t="shared" si="2"/>
        <v>42641.251223376552</v>
      </c>
      <c r="E40" s="55">
        <f t="shared" si="3"/>
        <v>92224.101483116814</v>
      </c>
      <c r="F40" s="55">
        <f t="shared" si="4"/>
        <v>2082479.7109090872</v>
      </c>
      <c r="G40" s="56"/>
      <c r="H40" s="56"/>
      <c r="I40" s="56"/>
    </row>
    <row r="41" spans="1:9" x14ac:dyDescent="0.2">
      <c r="A41" s="56">
        <f t="shared" si="1"/>
        <v>36</v>
      </c>
      <c r="B41" s="56" t="s">
        <v>119</v>
      </c>
      <c r="C41" s="55">
        <f t="shared" si="0"/>
        <v>49582.850259740262</v>
      </c>
      <c r="D41" s="55">
        <f t="shared" si="2"/>
        <v>41649.594218181745</v>
      </c>
      <c r="E41" s="55">
        <f t="shared" si="3"/>
        <v>91232.444477922007</v>
      </c>
      <c r="F41" s="55">
        <f t="shared" si="4"/>
        <v>2032896.8606493468</v>
      </c>
      <c r="G41" s="56"/>
      <c r="H41" s="56"/>
      <c r="I41" s="56"/>
    </row>
    <row r="42" spans="1:9" x14ac:dyDescent="0.2">
      <c r="A42" s="56">
        <f t="shared" si="1"/>
        <v>37</v>
      </c>
      <c r="B42" s="56" t="s">
        <v>120</v>
      </c>
      <c r="C42" s="55">
        <f t="shared" si="0"/>
        <v>49582.850259740262</v>
      </c>
      <c r="D42" s="55">
        <f t="shared" si="2"/>
        <v>40657.937212986937</v>
      </c>
      <c r="E42" s="55">
        <f t="shared" si="3"/>
        <v>90240.787472727199</v>
      </c>
      <c r="F42" s="55">
        <f t="shared" si="4"/>
        <v>1983314.0103896065</v>
      </c>
      <c r="G42" s="56"/>
      <c r="H42" s="56"/>
      <c r="I42" s="56"/>
    </row>
    <row r="43" spans="1:9" x14ac:dyDescent="0.2">
      <c r="A43" s="56">
        <f t="shared" si="1"/>
        <v>38</v>
      </c>
      <c r="B43" s="56" t="s">
        <v>121</v>
      </c>
      <c r="C43" s="55">
        <f t="shared" si="0"/>
        <v>49582.850259740262</v>
      </c>
      <c r="D43" s="55">
        <f t="shared" si="2"/>
        <v>39666.28020779213</v>
      </c>
      <c r="E43" s="55">
        <f t="shared" si="3"/>
        <v>89249.130467532392</v>
      </c>
      <c r="F43" s="55">
        <f t="shared" si="4"/>
        <v>1933731.1601298661</v>
      </c>
      <c r="G43" s="56"/>
      <c r="H43" s="56"/>
      <c r="I43" s="56"/>
    </row>
    <row r="44" spans="1:9" x14ac:dyDescent="0.2">
      <c r="A44" s="56">
        <f t="shared" si="1"/>
        <v>39</v>
      </c>
      <c r="B44" s="56" t="s">
        <v>122</v>
      </c>
      <c r="C44" s="55">
        <f t="shared" si="0"/>
        <v>49582.850259740262</v>
      </c>
      <c r="D44" s="55">
        <f t="shared" si="2"/>
        <v>38674.623202597322</v>
      </c>
      <c r="E44" s="55">
        <f t="shared" si="3"/>
        <v>88257.473462337584</v>
      </c>
      <c r="F44" s="55">
        <f t="shared" si="4"/>
        <v>1884148.3098701257</v>
      </c>
      <c r="G44" s="56"/>
      <c r="H44" s="56"/>
      <c r="I44" s="56"/>
    </row>
    <row r="45" spans="1:9" x14ac:dyDescent="0.2">
      <c r="A45" s="56">
        <f t="shared" si="1"/>
        <v>40</v>
      </c>
      <c r="B45" s="56" t="s">
        <v>123</v>
      </c>
      <c r="C45" s="55">
        <f t="shared" si="0"/>
        <v>49582.850259740262</v>
      </c>
      <c r="D45" s="55">
        <f t="shared" si="2"/>
        <v>37682.966197402515</v>
      </c>
      <c r="E45" s="55">
        <f t="shared" si="3"/>
        <v>87265.816457142777</v>
      </c>
      <c r="F45" s="55">
        <f t="shared" si="4"/>
        <v>1834565.4596103854</v>
      </c>
      <c r="G45" s="56"/>
      <c r="H45" s="56"/>
      <c r="I45" s="56"/>
    </row>
    <row r="46" spans="1:9" x14ac:dyDescent="0.2">
      <c r="A46" s="56">
        <f t="shared" si="1"/>
        <v>41</v>
      </c>
      <c r="B46" s="56" t="s">
        <v>124</v>
      </c>
      <c r="C46" s="55">
        <f t="shared" si="0"/>
        <v>49582.850259740262</v>
      </c>
      <c r="D46" s="55">
        <f t="shared" si="2"/>
        <v>36691.309192207707</v>
      </c>
      <c r="E46" s="55">
        <f t="shared" si="3"/>
        <v>86274.15945194797</v>
      </c>
      <c r="F46" s="55">
        <f t="shared" si="4"/>
        <v>1784982.609350645</v>
      </c>
      <c r="G46" s="56"/>
      <c r="H46" s="56"/>
      <c r="I46" s="56"/>
    </row>
    <row r="47" spans="1:9" x14ac:dyDescent="0.2">
      <c r="A47" s="56">
        <f t="shared" si="1"/>
        <v>42</v>
      </c>
      <c r="B47" s="56" t="s">
        <v>125</v>
      </c>
      <c r="C47" s="55">
        <f t="shared" si="0"/>
        <v>49582.850259740262</v>
      </c>
      <c r="D47" s="55">
        <f t="shared" si="2"/>
        <v>35699.6521870129</v>
      </c>
      <c r="E47" s="55">
        <f t="shared" si="3"/>
        <v>85282.502446753162</v>
      </c>
      <c r="F47" s="55">
        <f t="shared" si="4"/>
        <v>1735399.7590909046</v>
      </c>
      <c r="G47" s="56"/>
      <c r="H47" s="56"/>
      <c r="I47" s="56"/>
    </row>
    <row r="48" spans="1:9" x14ac:dyDescent="0.2">
      <c r="A48" s="56">
        <f t="shared" si="1"/>
        <v>43</v>
      </c>
      <c r="B48" s="56" t="s">
        <v>126</v>
      </c>
      <c r="C48" s="55">
        <f t="shared" si="0"/>
        <v>49582.850259740262</v>
      </c>
      <c r="D48" s="55">
        <f t="shared" si="2"/>
        <v>34707.995181818093</v>
      </c>
      <c r="E48" s="55">
        <f t="shared" si="3"/>
        <v>84290.845441558355</v>
      </c>
      <c r="F48" s="55">
        <f t="shared" si="4"/>
        <v>1685816.9088311642</v>
      </c>
      <c r="G48" s="56"/>
      <c r="H48" s="56"/>
      <c r="I48" s="56"/>
    </row>
    <row r="49" spans="1:9" x14ac:dyDescent="0.2">
      <c r="A49" s="56">
        <f t="shared" si="1"/>
        <v>44</v>
      </c>
      <c r="B49" s="56" t="s">
        <v>127</v>
      </c>
      <c r="C49" s="55">
        <f t="shared" si="0"/>
        <v>49582.850259740262</v>
      </c>
      <c r="D49" s="55">
        <f t="shared" si="2"/>
        <v>33716.338176623285</v>
      </c>
      <c r="E49" s="55">
        <f t="shared" si="3"/>
        <v>83299.188436363547</v>
      </c>
      <c r="F49" s="55">
        <f t="shared" si="4"/>
        <v>1636234.0585714239</v>
      </c>
      <c r="G49" s="56"/>
      <c r="H49" s="56"/>
      <c r="I49" s="56"/>
    </row>
    <row r="50" spans="1:9" x14ac:dyDescent="0.2">
      <c r="A50" s="56">
        <f t="shared" si="1"/>
        <v>45</v>
      </c>
      <c r="B50" s="56" t="s">
        <v>128</v>
      </c>
      <c r="C50" s="55">
        <f t="shared" si="0"/>
        <v>49582.850259740262</v>
      </c>
      <c r="D50" s="55">
        <f t="shared" si="2"/>
        <v>32724.681171428478</v>
      </c>
      <c r="E50" s="55">
        <f t="shared" si="3"/>
        <v>82307.53143116874</v>
      </c>
      <c r="F50" s="55">
        <f t="shared" si="4"/>
        <v>1586651.2083116835</v>
      </c>
      <c r="G50" s="56"/>
      <c r="H50" s="56"/>
      <c r="I50" s="56"/>
    </row>
    <row r="51" spans="1:9" x14ac:dyDescent="0.2">
      <c r="A51" s="56">
        <f t="shared" si="1"/>
        <v>46</v>
      </c>
      <c r="B51" s="56" t="s">
        <v>129</v>
      </c>
      <c r="C51" s="55">
        <f t="shared" si="0"/>
        <v>49582.850259740262</v>
      </c>
      <c r="D51" s="55">
        <f t="shared" si="2"/>
        <v>31733.02416623367</v>
      </c>
      <c r="E51" s="55">
        <f t="shared" si="3"/>
        <v>81315.874425973932</v>
      </c>
      <c r="F51" s="55">
        <f t="shared" si="4"/>
        <v>1537068.3580519431</v>
      </c>
      <c r="G51" s="56"/>
      <c r="H51" s="56"/>
      <c r="I51" s="56"/>
    </row>
    <row r="52" spans="1:9" x14ac:dyDescent="0.2">
      <c r="A52" s="56">
        <f t="shared" si="1"/>
        <v>47</v>
      </c>
      <c r="B52" s="56" t="s">
        <v>139</v>
      </c>
      <c r="C52" s="55">
        <f t="shared" si="0"/>
        <v>49582.850259740262</v>
      </c>
      <c r="D52" s="55">
        <f t="shared" si="2"/>
        <v>30741.367161038863</v>
      </c>
      <c r="E52" s="55">
        <f t="shared" si="3"/>
        <v>80324.217420779125</v>
      </c>
      <c r="F52" s="55">
        <f t="shared" si="4"/>
        <v>1487485.5077922028</v>
      </c>
      <c r="G52" s="56"/>
      <c r="H52" s="56"/>
      <c r="I52" s="56"/>
    </row>
    <row r="53" spans="1:9" x14ac:dyDescent="0.2">
      <c r="A53" s="56">
        <f t="shared" si="1"/>
        <v>48</v>
      </c>
      <c r="B53" s="56" t="s">
        <v>140</v>
      </c>
      <c r="C53" s="55">
        <f t="shared" si="0"/>
        <v>49582.850259740262</v>
      </c>
      <c r="D53" s="55">
        <f t="shared" si="2"/>
        <v>29749.710155844055</v>
      </c>
      <c r="E53" s="55">
        <f t="shared" si="3"/>
        <v>79332.560415584318</v>
      </c>
      <c r="F53" s="55">
        <f t="shared" si="4"/>
        <v>1437902.6575324624</v>
      </c>
      <c r="G53" s="56"/>
      <c r="H53" s="56"/>
      <c r="I53" s="56"/>
    </row>
    <row r="54" spans="1:9" x14ac:dyDescent="0.2">
      <c r="A54" s="56">
        <f t="shared" si="1"/>
        <v>49</v>
      </c>
      <c r="B54" s="56" t="s">
        <v>141</v>
      </c>
      <c r="C54" s="55">
        <f t="shared" si="0"/>
        <v>49582.850259740262</v>
      </c>
      <c r="D54" s="55">
        <f t="shared" si="2"/>
        <v>28758.053150649248</v>
      </c>
      <c r="E54" s="55">
        <f t="shared" si="3"/>
        <v>78340.90341038951</v>
      </c>
      <c r="F54" s="55">
        <f t="shared" si="4"/>
        <v>1388319.807272722</v>
      </c>
      <c r="G54" s="56"/>
      <c r="H54" s="56"/>
      <c r="I54" s="56"/>
    </row>
    <row r="55" spans="1:9" x14ac:dyDescent="0.2">
      <c r="A55" s="56">
        <f t="shared" si="1"/>
        <v>50</v>
      </c>
      <c r="B55" s="56" t="s">
        <v>142</v>
      </c>
      <c r="C55" s="55">
        <f t="shared" si="0"/>
        <v>49582.850259740262</v>
      </c>
      <c r="D55" s="55">
        <f t="shared" si="2"/>
        <v>27766.396145454441</v>
      </c>
      <c r="E55" s="55">
        <f t="shared" si="3"/>
        <v>77349.246405194703</v>
      </c>
      <c r="F55" s="55">
        <f t="shared" si="4"/>
        <v>1338736.9570129816</v>
      </c>
      <c r="G55" s="56"/>
      <c r="H55" s="56"/>
      <c r="I55" s="56"/>
    </row>
    <row r="56" spans="1:9" x14ac:dyDescent="0.2">
      <c r="A56" s="56">
        <f t="shared" si="1"/>
        <v>51</v>
      </c>
      <c r="B56" s="56" t="s">
        <v>143</v>
      </c>
      <c r="C56" s="55">
        <f t="shared" si="0"/>
        <v>49582.850259740262</v>
      </c>
      <c r="D56" s="55">
        <f t="shared" si="2"/>
        <v>26774.739140259633</v>
      </c>
      <c r="E56" s="55">
        <f t="shared" si="3"/>
        <v>76357.589399999895</v>
      </c>
      <c r="F56" s="55">
        <f t="shared" si="4"/>
        <v>1289154.1067532413</v>
      </c>
      <c r="G56" s="56"/>
      <c r="H56" s="56"/>
      <c r="I56" s="56"/>
    </row>
    <row r="57" spans="1:9" x14ac:dyDescent="0.2">
      <c r="A57" s="56">
        <f t="shared" si="1"/>
        <v>52</v>
      </c>
      <c r="B57" s="56" t="s">
        <v>136</v>
      </c>
      <c r="C57" s="55">
        <f t="shared" si="0"/>
        <v>49582.850259740262</v>
      </c>
      <c r="D57" s="55">
        <f t="shared" si="2"/>
        <v>25783.082135064826</v>
      </c>
      <c r="E57" s="55">
        <f t="shared" si="3"/>
        <v>75365.932394805088</v>
      </c>
      <c r="F57" s="55">
        <f t="shared" si="4"/>
        <v>1239571.2564935009</v>
      </c>
      <c r="G57" s="56"/>
      <c r="H57" s="56"/>
      <c r="I57" s="56"/>
    </row>
    <row r="58" spans="1:9" x14ac:dyDescent="0.2">
      <c r="A58" s="56">
        <f t="shared" si="1"/>
        <v>53</v>
      </c>
      <c r="B58" s="56" t="s">
        <v>144</v>
      </c>
      <c r="C58" s="55">
        <f t="shared" si="0"/>
        <v>49582.850259740262</v>
      </c>
      <c r="D58" s="55">
        <f t="shared" si="2"/>
        <v>24791.425129870018</v>
      </c>
      <c r="E58" s="55">
        <f t="shared" si="3"/>
        <v>74374.27538961028</v>
      </c>
      <c r="F58" s="55">
        <f t="shared" si="4"/>
        <v>1189988.4062337605</v>
      </c>
      <c r="G58" s="56"/>
      <c r="H58" s="56"/>
      <c r="I58" s="56"/>
    </row>
    <row r="59" spans="1:9" x14ac:dyDescent="0.2">
      <c r="A59" s="56">
        <f t="shared" si="1"/>
        <v>54</v>
      </c>
      <c r="B59" s="56" t="s">
        <v>145</v>
      </c>
      <c r="C59" s="55">
        <f t="shared" si="0"/>
        <v>49582.850259740262</v>
      </c>
      <c r="D59" s="55">
        <f t="shared" si="2"/>
        <v>23799.768124675211</v>
      </c>
      <c r="E59" s="55">
        <f t="shared" si="3"/>
        <v>73382.618384415473</v>
      </c>
      <c r="F59" s="55">
        <f t="shared" si="4"/>
        <v>1140405.5559740202</v>
      </c>
      <c r="G59" s="56"/>
      <c r="H59" s="56"/>
      <c r="I59" s="56"/>
    </row>
    <row r="60" spans="1:9" x14ac:dyDescent="0.2">
      <c r="A60" s="56">
        <f t="shared" si="1"/>
        <v>55</v>
      </c>
      <c r="B60" s="56" t="s">
        <v>146</v>
      </c>
      <c r="C60" s="55">
        <f t="shared" si="0"/>
        <v>49582.850259740262</v>
      </c>
      <c r="D60" s="55">
        <f t="shared" si="2"/>
        <v>22808.111119480403</v>
      </c>
      <c r="E60" s="55">
        <f t="shared" si="3"/>
        <v>72390.961379220666</v>
      </c>
      <c r="F60" s="55">
        <f t="shared" si="4"/>
        <v>1090822.7057142798</v>
      </c>
      <c r="G60" s="56"/>
      <c r="H60" s="56"/>
      <c r="I60" s="56"/>
    </row>
    <row r="61" spans="1:9" x14ac:dyDescent="0.2">
      <c r="A61" s="56">
        <f t="shared" si="1"/>
        <v>56</v>
      </c>
      <c r="B61" s="56" t="s">
        <v>147</v>
      </c>
      <c r="C61" s="55">
        <f t="shared" si="0"/>
        <v>49582.850259740262</v>
      </c>
      <c r="D61" s="55">
        <f t="shared" si="2"/>
        <v>21816.454114285596</v>
      </c>
      <c r="E61" s="55">
        <f t="shared" si="3"/>
        <v>71399.304374025858</v>
      </c>
      <c r="F61" s="55">
        <f t="shared" si="4"/>
        <v>1041239.8554545395</v>
      </c>
      <c r="G61" s="56"/>
      <c r="H61" s="56"/>
      <c r="I61" s="56"/>
    </row>
    <row r="62" spans="1:9" x14ac:dyDescent="0.2">
      <c r="A62" s="56">
        <f t="shared" si="1"/>
        <v>57</v>
      </c>
      <c r="B62" s="56" t="s">
        <v>148</v>
      </c>
      <c r="C62" s="55">
        <f t="shared" si="0"/>
        <v>49582.850259740262</v>
      </c>
      <c r="D62" s="55">
        <f t="shared" si="2"/>
        <v>20824.797109090792</v>
      </c>
      <c r="E62" s="55">
        <f t="shared" si="3"/>
        <v>70407.647368831051</v>
      </c>
      <c r="F62" s="55">
        <f t="shared" si="4"/>
        <v>991657.00519479928</v>
      </c>
      <c r="G62" s="56"/>
      <c r="H62" s="56"/>
      <c r="I62" s="56"/>
    </row>
    <row r="63" spans="1:9" x14ac:dyDescent="0.2">
      <c r="A63" s="56">
        <f t="shared" si="1"/>
        <v>58</v>
      </c>
      <c r="B63" s="56" t="s">
        <v>149</v>
      </c>
      <c r="C63" s="55">
        <f t="shared" si="0"/>
        <v>49582.850259740262</v>
      </c>
      <c r="D63" s="55">
        <f t="shared" si="2"/>
        <v>19833.140103895985</v>
      </c>
      <c r="E63" s="55">
        <f t="shared" si="3"/>
        <v>69415.990363636243</v>
      </c>
      <c r="F63" s="55">
        <f t="shared" si="4"/>
        <v>942074.15493505902</v>
      </c>
      <c r="G63" s="56"/>
      <c r="H63" s="56"/>
      <c r="I63" s="56"/>
    </row>
    <row r="64" spans="1:9" x14ac:dyDescent="0.2">
      <c r="A64" s="56">
        <f t="shared" si="1"/>
        <v>59</v>
      </c>
      <c r="B64" s="56" t="s">
        <v>150</v>
      </c>
      <c r="C64" s="55">
        <f t="shared" si="0"/>
        <v>49582.850259740262</v>
      </c>
      <c r="D64" s="55">
        <f t="shared" si="2"/>
        <v>18841.483098701181</v>
      </c>
      <c r="E64" s="55">
        <f t="shared" si="3"/>
        <v>68424.33335844145</v>
      </c>
      <c r="F64" s="55">
        <f t="shared" si="4"/>
        <v>892491.30467531877</v>
      </c>
      <c r="G64" s="56"/>
      <c r="H64" s="56"/>
      <c r="I64" s="56"/>
    </row>
    <row r="65" spans="1:9" x14ac:dyDescent="0.2">
      <c r="A65" s="56">
        <f t="shared" si="1"/>
        <v>60</v>
      </c>
      <c r="B65" s="56" t="s">
        <v>151</v>
      </c>
      <c r="C65" s="55">
        <f t="shared" si="0"/>
        <v>49582.850259740262</v>
      </c>
      <c r="D65" s="55">
        <f t="shared" si="2"/>
        <v>17849.826093506377</v>
      </c>
      <c r="E65" s="55">
        <f t="shared" si="3"/>
        <v>67432.676353246643</v>
      </c>
      <c r="F65" s="55">
        <f t="shared" si="4"/>
        <v>842908.45441557851</v>
      </c>
      <c r="G65" s="56"/>
      <c r="H65" s="56"/>
      <c r="I65" s="56"/>
    </row>
    <row r="66" spans="1:9" x14ac:dyDescent="0.2">
      <c r="A66" s="56">
        <f t="shared" si="1"/>
        <v>61</v>
      </c>
      <c r="B66" s="56" t="s">
        <v>152</v>
      </c>
      <c r="C66" s="55">
        <f t="shared" si="0"/>
        <v>49582.850259740262</v>
      </c>
      <c r="D66" s="55">
        <f t="shared" si="2"/>
        <v>16858.16908831157</v>
      </c>
      <c r="E66" s="55">
        <f t="shared" si="3"/>
        <v>66441.019348051836</v>
      </c>
      <c r="F66" s="55">
        <f t="shared" si="4"/>
        <v>793325.60415583826</v>
      </c>
      <c r="G66" s="56"/>
      <c r="H66" s="56"/>
      <c r="I66" s="56"/>
    </row>
    <row r="67" spans="1:9" x14ac:dyDescent="0.2">
      <c r="A67" s="56">
        <f t="shared" si="1"/>
        <v>62</v>
      </c>
      <c r="B67" s="56" t="s">
        <v>153</v>
      </c>
      <c r="C67" s="55">
        <f t="shared" si="0"/>
        <v>49582.850259740262</v>
      </c>
      <c r="D67" s="55">
        <f t="shared" si="2"/>
        <v>15866.512083116766</v>
      </c>
      <c r="E67" s="55">
        <f t="shared" si="3"/>
        <v>65449.362342857028</v>
      </c>
      <c r="F67" s="55">
        <f t="shared" si="4"/>
        <v>743742.753896098</v>
      </c>
      <c r="G67" s="56"/>
      <c r="H67" s="56"/>
      <c r="I67" s="56"/>
    </row>
    <row r="68" spans="1:9" x14ac:dyDescent="0.2">
      <c r="A68" s="56">
        <f t="shared" si="1"/>
        <v>63</v>
      </c>
      <c r="B68" s="56" t="s">
        <v>154</v>
      </c>
      <c r="C68" s="55">
        <f t="shared" si="0"/>
        <v>49582.850259740262</v>
      </c>
      <c r="D68" s="55">
        <f t="shared" si="2"/>
        <v>14874.85507792196</v>
      </c>
      <c r="E68" s="55">
        <f t="shared" si="3"/>
        <v>64457.705337662221</v>
      </c>
      <c r="F68" s="55">
        <f t="shared" si="4"/>
        <v>694159.90363635775</v>
      </c>
      <c r="G68" s="56"/>
      <c r="H68" s="56"/>
      <c r="I68" s="56"/>
    </row>
    <row r="69" spans="1:9" x14ac:dyDescent="0.2">
      <c r="A69" s="56">
        <f t="shared" si="1"/>
        <v>64</v>
      </c>
      <c r="B69" s="56" t="s">
        <v>137</v>
      </c>
      <c r="C69" s="55">
        <f t="shared" si="0"/>
        <v>49582.850259740262</v>
      </c>
      <c r="D69" s="55">
        <f t="shared" si="2"/>
        <v>13883.198072727155</v>
      </c>
      <c r="E69" s="55">
        <f t="shared" si="3"/>
        <v>63466.048332467413</v>
      </c>
      <c r="F69" s="55">
        <f t="shared" si="4"/>
        <v>644577.05337661749</v>
      </c>
      <c r="G69" s="56"/>
      <c r="H69" s="56"/>
      <c r="I69" s="56"/>
    </row>
    <row r="70" spans="1:9" x14ac:dyDescent="0.2">
      <c r="A70" s="56">
        <f t="shared" si="1"/>
        <v>65</v>
      </c>
      <c r="B70" s="56" t="s">
        <v>155</v>
      </c>
      <c r="C70" s="55">
        <f t="shared" ref="C70:C82" si="5">IF(AND(F69&gt;0,F69&lt;&gt;""), $I$4/$I$5,"")</f>
        <v>49582.850259740262</v>
      </c>
      <c r="D70" s="55">
        <f t="shared" si="2"/>
        <v>12891.541067532351</v>
      </c>
      <c r="E70" s="55">
        <f t="shared" si="3"/>
        <v>62474.391327272613</v>
      </c>
      <c r="F70" s="55">
        <f t="shared" si="4"/>
        <v>594994.20311687724</v>
      </c>
      <c r="G70" s="56"/>
      <c r="H70" s="56"/>
      <c r="I70" s="56"/>
    </row>
    <row r="71" spans="1:9" x14ac:dyDescent="0.2">
      <c r="A71" s="56">
        <f t="shared" ref="A71:A82" si="6">IF(C71&lt;&gt;"",A70+1,"")</f>
        <v>66</v>
      </c>
      <c r="B71" s="56" t="s">
        <v>156</v>
      </c>
      <c r="C71" s="55">
        <f t="shared" si="5"/>
        <v>49582.850259740262</v>
      </c>
      <c r="D71" s="55">
        <f t="shared" si="2"/>
        <v>11899.884062337545</v>
      </c>
      <c r="E71" s="55">
        <f t="shared" si="3"/>
        <v>61482.734322077806</v>
      </c>
      <c r="F71" s="55">
        <f t="shared" si="4"/>
        <v>545411.35285713698</v>
      </c>
      <c r="G71" s="56"/>
      <c r="H71" s="56"/>
      <c r="I71" s="56"/>
    </row>
    <row r="72" spans="1:9" x14ac:dyDescent="0.2">
      <c r="A72" s="56">
        <f t="shared" si="6"/>
        <v>67</v>
      </c>
      <c r="B72" s="56" t="s">
        <v>157</v>
      </c>
      <c r="C72" s="55">
        <f t="shared" si="5"/>
        <v>49582.850259740262</v>
      </c>
      <c r="D72" s="55">
        <f t="shared" ref="D72:D82" si="7">IF(C72&lt;&gt;"",$I$6/100*F71,"")</f>
        <v>10908.22705714274</v>
      </c>
      <c r="E72" s="55">
        <f t="shared" ref="E72:E82" si="8">IF(C72&lt;&gt;"",D72+C71,"")</f>
        <v>60491.077316883006</v>
      </c>
      <c r="F72" s="55">
        <f t="shared" ref="F72:F82" si="9">IF(C72&lt;&gt;"",F71-C71,"")</f>
        <v>495828.50259739673</v>
      </c>
      <c r="G72" s="56"/>
      <c r="H72" s="56"/>
      <c r="I72" s="56"/>
    </row>
    <row r="73" spans="1:9" x14ac:dyDescent="0.2">
      <c r="A73" s="56">
        <f t="shared" si="6"/>
        <v>68</v>
      </c>
      <c r="B73" s="56" t="s">
        <v>135</v>
      </c>
      <c r="C73" s="55">
        <f t="shared" si="5"/>
        <v>49582.850259740262</v>
      </c>
      <c r="D73" s="55">
        <f t="shared" si="7"/>
        <v>9916.5700519479342</v>
      </c>
      <c r="E73" s="55">
        <f t="shared" si="8"/>
        <v>59499.420311688198</v>
      </c>
      <c r="F73" s="55">
        <f t="shared" si="9"/>
        <v>446245.65233765647</v>
      </c>
      <c r="G73" s="56"/>
      <c r="H73" s="56"/>
      <c r="I73" s="56"/>
    </row>
    <row r="74" spans="1:9" x14ac:dyDescent="0.2">
      <c r="A74" s="56">
        <f t="shared" si="6"/>
        <v>69</v>
      </c>
      <c r="B74" s="56" t="s">
        <v>158</v>
      </c>
      <c r="C74" s="55">
        <f t="shared" si="5"/>
        <v>49582.850259740262</v>
      </c>
      <c r="D74" s="55">
        <f t="shared" si="7"/>
        <v>8924.9130467531304</v>
      </c>
      <c r="E74" s="55">
        <f t="shared" si="8"/>
        <v>58507.763306493391</v>
      </c>
      <c r="F74" s="55">
        <f t="shared" si="9"/>
        <v>396662.80207791622</v>
      </c>
      <c r="G74" s="56"/>
      <c r="H74" s="56"/>
      <c r="I74" s="56"/>
    </row>
    <row r="75" spans="1:9" x14ac:dyDescent="0.2">
      <c r="A75" s="56">
        <f t="shared" si="6"/>
        <v>70</v>
      </c>
      <c r="B75" s="56" t="s">
        <v>159</v>
      </c>
      <c r="C75" s="55">
        <f t="shared" si="5"/>
        <v>49582.850259740262</v>
      </c>
      <c r="D75" s="55">
        <f t="shared" si="7"/>
        <v>7933.2560415583248</v>
      </c>
      <c r="E75" s="55">
        <f t="shared" si="8"/>
        <v>57516.106301298583</v>
      </c>
      <c r="F75" s="55">
        <f t="shared" si="9"/>
        <v>347079.95181817596</v>
      </c>
      <c r="G75" s="56"/>
      <c r="H75" s="56"/>
      <c r="I75" s="56"/>
    </row>
    <row r="76" spans="1:9" x14ac:dyDescent="0.2">
      <c r="A76" s="56">
        <f t="shared" si="6"/>
        <v>71</v>
      </c>
      <c r="B76" s="56" t="s">
        <v>160</v>
      </c>
      <c r="C76" s="55">
        <f t="shared" si="5"/>
        <v>49582.850259740262</v>
      </c>
      <c r="D76" s="55">
        <f t="shared" si="7"/>
        <v>6941.5990363635192</v>
      </c>
      <c r="E76" s="55">
        <f t="shared" si="8"/>
        <v>56524.449296103783</v>
      </c>
      <c r="F76" s="55">
        <f t="shared" si="9"/>
        <v>297497.10155843571</v>
      </c>
      <c r="G76" s="56"/>
      <c r="H76" s="56"/>
      <c r="I76" s="56"/>
    </row>
    <row r="77" spans="1:9" x14ac:dyDescent="0.2">
      <c r="A77" s="56">
        <f t="shared" si="6"/>
        <v>72</v>
      </c>
      <c r="B77" s="56" t="s">
        <v>161</v>
      </c>
      <c r="C77" s="55">
        <f t="shared" si="5"/>
        <v>49582.850259740262</v>
      </c>
      <c r="D77" s="55">
        <f t="shared" si="7"/>
        <v>5949.9420311687145</v>
      </c>
      <c r="E77" s="55">
        <f t="shared" si="8"/>
        <v>55532.792290908976</v>
      </c>
      <c r="F77" s="55">
        <f t="shared" si="9"/>
        <v>247914.25129869545</v>
      </c>
      <c r="G77" s="56"/>
      <c r="H77" s="56"/>
      <c r="I77" s="56"/>
    </row>
    <row r="78" spans="1:9" x14ac:dyDescent="0.2">
      <c r="A78" s="56">
        <f t="shared" si="6"/>
        <v>73</v>
      </c>
      <c r="B78" s="56" t="s">
        <v>162</v>
      </c>
      <c r="C78" s="55">
        <f t="shared" si="5"/>
        <v>49582.850259740262</v>
      </c>
      <c r="D78" s="55">
        <f t="shared" si="7"/>
        <v>4958.2850259739089</v>
      </c>
      <c r="E78" s="55">
        <f t="shared" si="8"/>
        <v>54541.135285714168</v>
      </c>
      <c r="F78" s="55">
        <f t="shared" si="9"/>
        <v>198331.4010389552</v>
      </c>
      <c r="G78" s="56"/>
      <c r="H78" s="56"/>
      <c r="I78" s="56"/>
    </row>
    <row r="79" spans="1:9" x14ac:dyDescent="0.2">
      <c r="A79" s="56">
        <f t="shared" si="6"/>
        <v>74</v>
      </c>
      <c r="B79" s="56" t="s">
        <v>163</v>
      </c>
      <c r="C79" s="55">
        <f t="shared" si="5"/>
        <v>49582.850259740262</v>
      </c>
      <c r="D79" s="55">
        <f t="shared" si="7"/>
        <v>3966.6280207791042</v>
      </c>
      <c r="E79" s="55">
        <f t="shared" si="8"/>
        <v>53549.478280519368</v>
      </c>
      <c r="F79" s="55">
        <f t="shared" si="9"/>
        <v>148748.55077921494</v>
      </c>
      <c r="G79" s="56"/>
      <c r="H79" s="56"/>
      <c r="I79" s="56"/>
    </row>
    <row r="80" spans="1:9" x14ac:dyDescent="0.2">
      <c r="A80" s="56">
        <f t="shared" si="6"/>
        <v>75</v>
      </c>
      <c r="B80" s="56" t="s">
        <v>164</v>
      </c>
      <c r="C80" s="55">
        <f t="shared" si="5"/>
        <v>49582.850259740262</v>
      </c>
      <c r="D80" s="55">
        <f t="shared" si="7"/>
        <v>2974.971015584299</v>
      </c>
      <c r="E80" s="55">
        <f t="shared" si="8"/>
        <v>52557.821275324561</v>
      </c>
      <c r="F80" s="55">
        <f t="shared" si="9"/>
        <v>99165.700519474689</v>
      </c>
      <c r="G80" s="56"/>
      <c r="H80" s="56"/>
      <c r="I80" s="56"/>
    </row>
    <row r="81" spans="1:9" x14ac:dyDescent="0.2">
      <c r="A81" s="56">
        <f t="shared" si="6"/>
        <v>76</v>
      </c>
      <c r="B81" s="56" t="s">
        <v>138</v>
      </c>
      <c r="C81" s="55">
        <f t="shared" si="5"/>
        <v>49582.850259740262</v>
      </c>
      <c r="D81" s="55">
        <f t="shared" si="7"/>
        <v>1983.3140103894939</v>
      </c>
      <c r="E81" s="55">
        <f t="shared" si="8"/>
        <v>51566.164270129753</v>
      </c>
      <c r="F81" s="55">
        <f t="shared" si="9"/>
        <v>49582.850259734427</v>
      </c>
      <c r="G81" s="56"/>
      <c r="H81" s="56"/>
      <c r="I81" s="56"/>
    </row>
    <row r="82" spans="1:9" x14ac:dyDescent="0.2">
      <c r="A82" s="56">
        <f t="shared" si="6"/>
        <v>77</v>
      </c>
      <c r="B82" s="56" t="s">
        <v>165</v>
      </c>
      <c r="C82" s="55">
        <f t="shared" si="5"/>
        <v>49582.850259740262</v>
      </c>
      <c r="D82" s="55">
        <f t="shared" si="7"/>
        <v>991.65700519468851</v>
      </c>
      <c r="E82" s="55">
        <f t="shared" si="8"/>
        <v>50574.507264934953</v>
      </c>
      <c r="F82" s="55">
        <f t="shared" si="9"/>
        <v>-5.8353180065751076E-9</v>
      </c>
      <c r="G82" s="56"/>
      <c r="H82" s="56"/>
      <c r="I82" s="56"/>
    </row>
    <row r="83" spans="1:9" x14ac:dyDescent="0.2">
      <c r="C83" s="1">
        <f>SUM(C6:C82)</f>
        <v>3817879.4700000063</v>
      </c>
      <c r="D83" s="1">
        <f t="shared" ref="D83:F83" si="10">SUM(D6:D82)</f>
        <v>2977945.9865999948</v>
      </c>
      <c r="E83" s="1">
        <f t="shared" si="10"/>
        <v>6795825.4565999908</v>
      </c>
      <c r="F83" s="1">
        <f t="shared" si="10"/>
        <v>145079419.85999972</v>
      </c>
    </row>
  </sheetData>
  <mergeCells count="1">
    <mergeCell ref="A2:F2"/>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4"/>
  <sheetViews>
    <sheetView topLeftCell="A46" workbookViewId="0">
      <selection activeCell="C56" sqref="C56"/>
    </sheetView>
  </sheetViews>
  <sheetFormatPr defaultRowHeight="11.25" x14ac:dyDescent="0.2"/>
  <cols>
    <col min="1" max="1" width="13.5" style="33" customWidth="1"/>
    <col min="2" max="2" width="16.33203125" style="33" customWidth="1"/>
    <col min="3" max="3" width="9.83203125" style="32" bestFit="1" customWidth="1"/>
    <col min="4" max="4" width="18" style="32" customWidth="1"/>
    <col min="5" max="6" width="16" style="32" customWidth="1"/>
    <col min="7" max="7" width="11.5" style="32" bestFit="1" customWidth="1"/>
    <col min="8" max="8" width="14.1640625" style="32" bestFit="1" customWidth="1"/>
    <col min="9" max="9" width="12" style="33" customWidth="1"/>
    <col min="10" max="10" width="12" style="31" customWidth="1"/>
    <col min="11" max="11" width="10.5" style="31" bestFit="1" customWidth="1"/>
    <col min="12" max="12" width="11.5" style="31" bestFit="1" customWidth="1"/>
    <col min="13" max="15" width="9.33203125" style="31"/>
    <col min="16" max="16" width="16.5" style="37" customWidth="1"/>
    <col min="17" max="17" width="18.1640625" style="31" customWidth="1"/>
    <col min="18" max="16384" width="9.33203125" style="31"/>
  </cols>
  <sheetData>
    <row r="1" spans="1:17" ht="11.25" customHeight="1" x14ac:dyDescent="0.2">
      <c r="A1" s="113"/>
      <c r="B1" s="114"/>
      <c r="C1" s="114"/>
      <c r="D1" s="114"/>
      <c r="E1" s="114"/>
      <c r="F1" s="114"/>
      <c r="G1" s="114"/>
      <c r="H1" s="114"/>
      <c r="I1" s="114"/>
      <c r="J1" s="115"/>
    </row>
    <row r="2" spans="1:17" ht="20.25" customHeight="1" x14ac:dyDescent="0.2">
      <c r="A2" s="116" t="s">
        <v>45</v>
      </c>
      <c r="B2" s="117"/>
      <c r="C2" s="117"/>
      <c r="D2" s="117"/>
      <c r="E2" s="117"/>
      <c r="F2" s="117"/>
      <c r="G2" s="117"/>
      <c r="H2" s="117"/>
      <c r="I2" s="117"/>
      <c r="J2" s="118"/>
    </row>
    <row r="3" spans="1:17" ht="22.5" customHeight="1" x14ac:dyDescent="0.2">
      <c r="A3" s="119" t="s">
        <v>46</v>
      </c>
      <c r="B3" s="120"/>
      <c r="C3" s="120"/>
      <c r="D3" s="120"/>
      <c r="E3" s="120"/>
      <c r="F3" s="120"/>
      <c r="G3" s="120"/>
      <c r="H3" s="120"/>
      <c r="I3" s="120"/>
      <c r="J3" s="121"/>
    </row>
    <row r="4" spans="1:17" ht="22.5" customHeight="1" x14ac:dyDescent="0.2">
      <c r="A4" s="41" t="s">
        <v>35</v>
      </c>
      <c r="B4" s="41" t="s">
        <v>36</v>
      </c>
      <c r="C4" s="42" t="s">
        <v>37</v>
      </c>
      <c r="D4" s="42" t="s">
        <v>38</v>
      </c>
      <c r="E4" s="42" t="s">
        <v>39</v>
      </c>
      <c r="F4" s="42" t="s">
        <v>40</v>
      </c>
      <c r="G4" s="42" t="s">
        <v>41</v>
      </c>
      <c r="H4" s="42" t="s">
        <v>42</v>
      </c>
      <c r="I4" s="41" t="s">
        <v>43</v>
      </c>
      <c r="J4" s="30" t="s">
        <v>44</v>
      </c>
    </row>
    <row r="5" spans="1:17" ht="22.5" customHeight="1" x14ac:dyDescent="0.2">
      <c r="A5" s="43">
        <v>1</v>
      </c>
      <c r="B5" s="44">
        <v>43045</v>
      </c>
      <c r="C5" s="45"/>
      <c r="D5" s="46">
        <v>0</v>
      </c>
      <c r="E5" s="46">
        <v>0</v>
      </c>
      <c r="F5" s="46">
        <v>0</v>
      </c>
      <c r="G5" s="46">
        <v>0</v>
      </c>
      <c r="H5" s="46">
        <v>131565.70000000001</v>
      </c>
      <c r="I5" s="44">
        <v>43045</v>
      </c>
      <c r="J5" s="29">
        <v>131565.70000000001</v>
      </c>
      <c r="P5" s="39" t="s">
        <v>47</v>
      </c>
      <c r="Q5" s="40">
        <f>150*H5</f>
        <v>19734855</v>
      </c>
    </row>
    <row r="6" spans="1:17" ht="22.5" x14ac:dyDescent="0.2">
      <c r="A6" s="43">
        <v>2</v>
      </c>
      <c r="B6" s="44">
        <v>43075</v>
      </c>
      <c r="C6" s="46">
        <v>0.26</v>
      </c>
      <c r="D6" s="46">
        <v>0.53</v>
      </c>
      <c r="E6" s="46">
        <v>697.3</v>
      </c>
      <c r="F6" s="46">
        <v>3</v>
      </c>
      <c r="G6" s="46">
        <v>3967.89</v>
      </c>
      <c r="H6" s="46">
        <v>136230.89000000001</v>
      </c>
      <c r="I6" s="44">
        <v>43075</v>
      </c>
      <c r="J6" s="29">
        <v>131565.70000000001</v>
      </c>
      <c r="K6" s="31">
        <f>H5*D6/100</f>
        <v>697.29821000000015</v>
      </c>
      <c r="L6" s="34">
        <f>(H5+E6)*F6/100</f>
        <v>3967.89</v>
      </c>
      <c r="P6" s="39" t="s">
        <v>48</v>
      </c>
      <c r="Q6" s="40">
        <f>SUM(E55:E204)</f>
        <v>5402284.9916800139</v>
      </c>
    </row>
    <row r="7" spans="1:17" ht="11.45" customHeight="1" x14ac:dyDescent="0.2">
      <c r="A7" s="43">
        <v>3</v>
      </c>
      <c r="B7" s="44">
        <v>43106</v>
      </c>
      <c r="C7" s="46">
        <v>0.23</v>
      </c>
      <c r="D7" s="46">
        <v>0.79</v>
      </c>
      <c r="E7" s="46">
        <v>1039.3699999999999</v>
      </c>
      <c r="F7" s="46">
        <v>4</v>
      </c>
      <c r="G7" s="46">
        <v>5304.2</v>
      </c>
      <c r="H7" s="46">
        <v>137909.26999999999</v>
      </c>
      <c r="I7" s="44">
        <v>43105</v>
      </c>
      <c r="J7" s="29">
        <v>137553.51999999999</v>
      </c>
      <c r="K7" s="31">
        <f>H5*$D$7/100</f>
        <v>1039.3690300000003</v>
      </c>
      <c r="L7" s="31">
        <f>(H5+K7)*F7/100</f>
        <v>5304.2027612000002</v>
      </c>
      <c r="P7" s="39" t="s">
        <v>49</v>
      </c>
      <c r="Q7" s="40">
        <f>SUM(G55:G204)</f>
        <v>31799315.230142009</v>
      </c>
    </row>
    <row r="8" spans="1:17" ht="11.45" customHeight="1" x14ac:dyDescent="0.2">
      <c r="A8" s="43">
        <v>4</v>
      </c>
      <c r="B8" s="44">
        <v>43137</v>
      </c>
      <c r="C8" s="46">
        <v>0.18</v>
      </c>
      <c r="D8" s="46">
        <v>1.02</v>
      </c>
      <c r="E8" s="46">
        <v>1341.97</v>
      </c>
      <c r="F8" s="46">
        <v>5</v>
      </c>
      <c r="G8" s="46">
        <v>6645.38</v>
      </c>
      <c r="H8" s="46">
        <v>139553.04999999999</v>
      </c>
      <c r="I8" s="44">
        <v>43137</v>
      </c>
      <c r="J8" s="29">
        <v>139235.32</v>
      </c>
    </row>
    <row r="9" spans="1:17" ht="11.45" customHeight="1" x14ac:dyDescent="0.2">
      <c r="A9" s="43">
        <v>5</v>
      </c>
      <c r="B9" s="44">
        <v>43165</v>
      </c>
      <c r="C9" s="46">
        <v>7.0000000000000007E-2</v>
      </c>
      <c r="D9" s="46">
        <v>1.21</v>
      </c>
      <c r="E9" s="46">
        <v>1591.95</v>
      </c>
      <c r="F9" s="46">
        <v>6</v>
      </c>
      <c r="G9" s="46">
        <v>7989.46</v>
      </c>
      <c r="H9" s="46">
        <v>141147.10999999999</v>
      </c>
      <c r="I9" s="44">
        <v>43165</v>
      </c>
      <c r="J9" s="29">
        <v>140882.13</v>
      </c>
    </row>
    <row r="10" spans="1:17" ht="11.25" customHeight="1" x14ac:dyDescent="0.2">
      <c r="A10" s="43">
        <v>6</v>
      </c>
      <c r="B10" s="44">
        <v>43196</v>
      </c>
      <c r="C10" s="46">
        <v>0.21</v>
      </c>
      <c r="D10" s="46">
        <v>1.28</v>
      </c>
      <c r="E10" s="46">
        <v>1684.04</v>
      </c>
      <c r="F10" s="46">
        <v>7</v>
      </c>
      <c r="G10" s="46">
        <v>9327.48</v>
      </c>
      <c r="H10" s="46">
        <v>142577.22</v>
      </c>
      <c r="I10" s="44">
        <v>43196</v>
      </c>
      <c r="J10" s="29">
        <v>142478.69</v>
      </c>
    </row>
    <row r="11" spans="1:17" x14ac:dyDescent="0.2">
      <c r="A11" s="43">
        <v>7</v>
      </c>
      <c r="B11" s="44">
        <v>43226</v>
      </c>
      <c r="C11" s="46">
        <v>0.43</v>
      </c>
      <c r="D11" s="46">
        <v>1.49</v>
      </c>
      <c r="E11" s="46">
        <v>1960.33</v>
      </c>
      <c r="F11" s="46">
        <v>8</v>
      </c>
      <c r="G11" s="46">
        <v>10682.08</v>
      </c>
      <c r="H11" s="46">
        <v>144208.10999999999</v>
      </c>
      <c r="I11" s="44">
        <v>43224</v>
      </c>
      <c r="J11" s="29">
        <v>143909.72</v>
      </c>
    </row>
    <row r="12" spans="1:17" x14ac:dyDescent="0.2">
      <c r="A12" s="43">
        <v>8</v>
      </c>
      <c r="B12" s="44">
        <v>43257</v>
      </c>
      <c r="C12" s="46">
        <v>1.43</v>
      </c>
      <c r="D12" s="46">
        <v>1.93</v>
      </c>
      <c r="E12" s="46">
        <v>2539.2199999999998</v>
      </c>
      <c r="F12" s="46">
        <v>9</v>
      </c>
      <c r="G12" s="46">
        <v>12069.44</v>
      </c>
      <c r="H12" s="46">
        <v>146174.35999999999</v>
      </c>
      <c r="I12" s="44">
        <v>43256</v>
      </c>
      <c r="J12" s="29">
        <v>145543.37</v>
      </c>
    </row>
    <row r="13" spans="1:17" x14ac:dyDescent="0.2">
      <c r="A13" s="43">
        <v>9</v>
      </c>
      <c r="B13" s="44">
        <v>43287</v>
      </c>
      <c r="C13" s="46">
        <v>0.25</v>
      </c>
      <c r="D13" s="46">
        <v>3.38</v>
      </c>
      <c r="E13" s="46">
        <v>4446.92</v>
      </c>
      <c r="F13" s="46">
        <v>10</v>
      </c>
      <c r="G13" s="46">
        <v>13601.26</v>
      </c>
      <c r="H13" s="46">
        <v>149613.88</v>
      </c>
      <c r="I13" s="44">
        <v>43287</v>
      </c>
      <c r="J13" s="29">
        <v>147515.41</v>
      </c>
    </row>
    <row r="14" spans="1:17" x14ac:dyDescent="0.2">
      <c r="A14" s="43">
        <v>10</v>
      </c>
      <c r="B14" s="44">
        <v>43318</v>
      </c>
      <c r="C14" s="46">
        <v>0</v>
      </c>
      <c r="D14" s="46">
        <v>3.64</v>
      </c>
      <c r="E14" s="46">
        <v>4788.99</v>
      </c>
      <c r="F14" s="46">
        <v>11</v>
      </c>
      <c r="G14" s="46">
        <v>14999.02</v>
      </c>
      <c r="H14" s="46">
        <v>151353.71</v>
      </c>
      <c r="I14" s="44">
        <v>43318</v>
      </c>
      <c r="J14" s="29">
        <v>150974.01</v>
      </c>
    </row>
    <row r="15" spans="1:17" x14ac:dyDescent="0.2">
      <c r="A15" s="43">
        <v>11</v>
      </c>
      <c r="B15" s="44">
        <v>43349</v>
      </c>
      <c r="C15" s="45">
        <v>0</v>
      </c>
      <c r="D15" s="46">
        <v>3.64</v>
      </c>
      <c r="E15" s="46">
        <v>4788.99</v>
      </c>
      <c r="F15" s="46">
        <v>12</v>
      </c>
      <c r="G15" s="46">
        <v>16362.56</v>
      </c>
      <c r="H15" s="46">
        <v>152717.25</v>
      </c>
      <c r="I15" s="44">
        <v>43349</v>
      </c>
      <c r="J15" s="29">
        <v>152717.25</v>
      </c>
    </row>
    <row r="16" spans="1:17" x14ac:dyDescent="0.2">
      <c r="A16" s="43">
        <v>12</v>
      </c>
      <c r="B16" s="44">
        <v>43379</v>
      </c>
      <c r="C16" s="46">
        <v>0.4</v>
      </c>
      <c r="D16" s="46">
        <v>3.95</v>
      </c>
      <c r="E16" s="46">
        <v>5196.8500000000004</v>
      </c>
      <c r="F16" s="46">
        <v>13</v>
      </c>
      <c r="G16" s="46">
        <v>17779.13</v>
      </c>
      <c r="H16" s="46">
        <v>154541.68</v>
      </c>
      <c r="I16" s="44">
        <v>43378</v>
      </c>
      <c r="J16" s="29">
        <v>154080.79999999999</v>
      </c>
    </row>
    <row r="17" spans="1:10" x14ac:dyDescent="0.2">
      <c r="A17" s="43">
        <v>13</v>
      </c>
      <c r="B17" s="44">
        <v>43410</v>
      </c>
      <c r="C17" s="46">
        <v>-0.25</v>
      </c>
      <c r="D17" s="46">
        <v>4.37</v>
      </c>
      <c r="E17" s="46">
        <v>5749.42</v>
      </c>
      <c r="F17" s="46">
        <v>14</v>
      </c>
      <c r="G17" s="46">
        <v>19224.12</v>
      </c>
      <c r="H17" s="46">
        <v>156539.24</v>
      </c>
      <c r="I17" s="44">
        <v>43410</v>
      </c>
      <c r="J17" s="29">
        <v>155909.31</v>
      </c>
    </row>
    <row r="18" spans="1:10" x14ac:dyDescent="0.2">
      <c r="A18" s="43">
        <v>14</v>
      </c>
      <c r="B18" s="44">
        <v>43440</v>
      </c>
      <c r="C18" s="45">
        <v>0</v>
      </c>
      <c r="D18" s="46">
        <v>4.1100000000000003</v>
      </c>
      <c r="E18" s="46">
        <v>5407.35</v>
      </c>
      <c r="F18" s="46">
        <v>15</v>
      </c>
      <c r="G18" s="46">
        <v>20545.96</v>
      </c>
      <c r="H18" s="46">
        <v>157519.01</v>
      </c>
      <c r="I18" s="44">
        <v>43440</v>
      </c>
      <c r="J18" s="29">
        <v>157912.39000000001</v>
      </c>
    </row>
    <row r="19" spans="1:10" x14ac:dyDescent="0.2">
      <c r="A19" s="43">
        <v>15</v>
      </c>
      <c r="B19" s="44">
        <v>43471</v>
      </c>
      <c r="C19" s="46">
        <v>0.36</v>
      </c>
      <c r="D19" s="46">
        <v>4.25</v>
      </c>
      <c r="E19" s="46">
        <v>5591.54</v>
      </c>
      <c r="F19" s="46">
        <v>16</v>
      </c>
      <c r="G19" s="46">
        <v>21945.16</v>
      </c>
      <c r="H19" s="46">
        <v>159102.39999999999</v>
      </c>
      <c r="I19" s="44">
        <v>43469</v>
      </c>
      <c r="J19" s="29">
        <v>158888.74</v>
      </c>
    </row>
    <row r="20" spans="1:10" x14ac:dyDescent="0.2">
      <c r="A20" s="43">
        <v>16</v>
      </c>
      <c r="B20" s="44">
        <v>43502</v>
      </c>
      <c r="C20" s="46">
        <v>0.54</v>
      </c>
      <c r="D20" s="46">
        <v>4.63</v>
      </c>
      <c r="E20" s="46">
        <v>6091.49</v>
      </c>
      <c r="F20" s="46">
        <v>17</v>
      </c>
      <c r="G20" s="46">
        <v>23401.72</v>
      </c>
      <c r="H20" s="46">
        <v>161058.91</v>
      </c>
      <c r="I20" s="44">
        <v>43502</v>
      </c>
      <c r="J20" s="29">
        <v>160473.97</v>
      </c>
    </row>
    <row r="21" spans="1:10" x14ac:dyDescent="0.2">
      <c r="A21" s="43">
        <v>17</v>
      </c>
      <c r="B21" s="44">
        <v>43530</v>
      </c>
      <c r="C21" s="46">
        <v>0.77</v>
      </c>
      <c r="D21" s="46">
        <v>5.19</v>
      </c>
      <c r="E21" s="46">
        <v>6828.26</v>
      </c>
      <c r="F21" s="46">
        <v>18</v>
      </c>
      <c r="G21" s="46">
        <v>24910.91</v>
      </c>
      <c r="H21" s="46">
        <v>163304.87</v>
      </c>
      <c r="I21" s="44">
        <v>43530</v>
      </c>
      <c r="J21" s="29">
        <v>162435.48000000001</v>
      </c>
    </row>
    <row r="22" spans="1:10" x14ac:dyDescent="0.2">
      <c r="A22" s="43">
        <v>18</v>
      </c>
      <c r="B22" s="44">
        <v>43561</v>
      </c>
      <c r="C22" s="46">
        <v>0.6</v>
      </c>
      <c r="D22" s="46">
        <v>6</v>
      </c>
      <c r="E22" s="46">
        <v>7893.94</v>
      </c>
      <c r="F22" s="46">
        <v>19</v>
      </c>
      <c r="G22" s="46">
        <v>26497.33</v>
      </c>
      <c r="H22" s="46">
        <v>165956.97</v>
      </c>
      <c r="I22" s="44">
        <v>43560</v>
      </c>
      <c r="J22" s="29">
        <v>164688.81</v>
      </c>
    </row>
    <row r="23" spans="1:10" x14ac:dyDescent="0.2">
      <c r="A23" s="43">
        <v>19</v>
      </c>
      <c r="B23" s="44">
        <v>43591</v>
      </c>
      <c r="C23" s="46">
        <v>0.15</v>
      </c>
      <c r="D23" s="46">
        <v>6.64</v>
      </c>
      <c r="E23" s="46">
        <v>8735.9599999999991</v>
      </c>
      <c r="F23" s="46">
        <v>20</v>
      </c>
      <c r="G23" s="46">
        <v>28060.33</v>
      </c>
      <c r="H23" s="46">
        <v>168361.99</v>
      </c>
      <c r="I23" s="44">
        <v>43591</v>
      </c>
      <c r="J23" s="29">
        <v>167351.57</v>
      </c>
    </row>
    <row r="24" spans="1:10" x14ac:dyDescent="0.2">
      <c r="A24" s="43">
        <v>20</v>
      </c>
      <c r="B24" s="44">
        <v>43622</v>
      </c>
      <c r="C24" s="46">
        <v>0.01</v>
      </c>
      <c r="D24" s="46">
        <v>6.8</v>
      </c>
      <c r="E24" s="46">
        <v>8946.4699999999993</v>
      </c>
      <c r="F24" s="46">
        <v>21</v>
      </c>
      <c r="G24" s="46">
        <v>29507.56</v>
      </c>
      <c r="H24" s="46">
        <v>170019.73</v>
      </c>
      <c r="I24" s="44">
        <v>43622</v>
      </c>
      <c r="J24" s="29">
        <v>169765.01</v>
      </c>
    </row>
    <row r="25" spans="1:10" x14ac:dyDescent="0.2">
      <c r="A25" s="43">
        <v>21</v>
      </c>
      <c r="B25" s="44">
        <v>43652</v>
      </c>
      <c r="C25" s="46">
        <v>0.1</v>
      </c>
      <c r="D25" s="46">
        <v>6.81</v>
      </c>
      <c r="E25" s="46">
        <v>8959.6200000000008</v>
      </c>
      <c r="F25" s="46">
        <v>22</v>
      </c>
      <c r="G25" s="46">
        <v>30915.57</v>
      </c>
      <c r="H25" s="46">
        <v>171440.89</v>
      </c>
      <c r="I25" s="44">
        <v>43651</v>
      </c>
      <c r="J25" s="29">
        <v>171424.85</v>
      </c>
    </row>
    <row r="26" spans="1:10" x14ac:dyDescent="0.2">
      <c r="A26" s="43">
        <v>22</v>
      </c>
      <c r="B26" s="44">
        <v>43683</v>
      </c>
      <c r="C26" s="46">
        <v>0.12</v>
      </c>
      <c r="D26" s="46">
        <v>6.92</v>
      </c>
      <c r="E26" s="46">
        <v>9104.35</v>
      </c>
      <c r="F26" s="46">
        <v>23</v>
      </c>
      <c r="G26" s="46">
        <v>32354.11</v>
      </c>
      <c r="H26" s="46">
        <v>173024.16</v>
      </c>
      <c r="I26" s="44">
        <v>43683</v>
      </c>
      <c r="J26" s="29">
        <v>172846.14</v>
      </c>
    </row>
    <row r="27" spans="1:10" x14ac:dyDescent="0.2">
      <c r="A27" s="43">
        <v>23</v>
      </c>
      <c r="B27" s="44">
        <v>43714</v>
      </c>
      <c r="C27" s="46">
        <v>-0.05</v>
      </c>
      <c r="D27" s="46">
        <v>7.05</v>
      </c>
      <c r="E27" s="46">
        <v>9275.3799999999992</v>
      </c>
      <c r="F27" s="46">
        <v>24</v>
      </c>
      <c r="G27" s="46">
        <v>33801.86</v>
      </c>
      <c r="H27" s="46">
        <v>174642.94</v>
      </c>
      <c r="I27" s="44">
        <v>43714</v>
      </c>
      <c r="J27" s="29">
        <v>174430.86</v>
      </c>
    </row>
    <row r="28" spans="1:10" x14ac:dyDescent="0.2">
      <c r="A28" s="43">
        <v>24</v>
      </c>
      <c r="B28" s="44">
        <v>43744</v>
      </c>
      <c r="C28" s="45">
        <v>0</v>
      </c>
      <c r="D28" s="46">
        <v>6.99</v>
      </c>
      <c r="E28" s="46">
        <v>9196.44</v>
      </c>
      <c r="F28" s="46">
        <v>25</v>
      </c>
      <c r="G28" s="46">
        <v>35190.54</v>
      </c>
      <c r="H28" s="46">
        <v>175952.68</v>
      </c>
      <c r="I28" s="44">
        <v>43742</v>
      </c>
      <c r="J28" s="29">
        <v>176051.35</v>
      </c>
    </row>
    <row r="29" spans="1:10" x14ac:dyDescent="0.2">
      <c r="A29" s="43">
        <v>25</v>
      </c>
      <c r="B29" s="44">
        <v>43775</v>
      </c>
      <c r="C29" s="46">
        <v>0.54</v>
      </c>
      <c r="D29" s="46">
        <v>7.03</v>
      </c>
      <c r="E29" s="46">
        <v>9249.07</v>
      </c>
      <c r="F29" s="46">
        <v>26</v>
      </c>
      <c r="G29" s="46">
        <v>36611.839999999997</v>
      </c>
      <c r="H29" s="46">
        <v>177426.61</v>
      </c>
      <c r="I29" s="44">
        <v>43775</v>
      </c>
      <c r="J29" s="29">
        <v>177360.3</v>
      </c>
    </row>
    <row r="30" spans="1:10" x14ac:dyDescent="0.2">
      <c r="A30" s="43">
        <v>26</v>
      </c>
      <c r="B30" s="44">
        <v>43805</v>
      </c>
      <c r="C30" s="46">
        <v>1.22</v>
      </c>
      <c r="D30" s="46">
        <v>7.61</v>
      </c>
      <c r="E30" s="46">
        <v>10012.15</v>
      </c>
      <c r="F30" s="46">
        <v>27</v>
      </c>
      <c r="G30" s="46">
        <v>38226.019999999997</v>
      </c>
      <c r="H30" s="46">
        <v>179803.87</v>
      </c>
      <c r="I30" s="44">
        <v>43805</v>
      </c>
      <c r="J30" s="29">
        <v>178834.76</v>
      </c>
    </row>
    <row r="31" spans="1:10" x14ac:dyDescent="0.2">
      <c r="A31" s="43">
        <v>27</v>
      </c>
      <c r="B31" s="44">
        <v>43836</v>
      </c>
      <c r="C31" s="46">
        <v>0.19</v>
      </c>
      <c r="D31" s="46">
        <v>8.93</v>
      </c>
      <c r="E31" s="46">
        <v>11748.82</v>
      </c>
      <c r="F31" s="46">
        <v>28</v>
      </c>
      <c r="G31" s="46">
        <v>40128.07</v>
      </c>
      <c r="H31" s="46">
        <v>183442.59</v>
      </c>
      <c r="I31" s="44">
        <v>43836</v>
      </c>
      <c r="J31" s="29">
        <v>181219.65</v>
      </c>
    </row>
    <row r="32" spans="1:10" x14ac:dyDescent="0.2">
      <c r="A32" s="43">
        <v>28</v>
      </c>
      <c r="B32" s="44">
        <v>43867</v>
      </c>
      <c r="C32" s="46">
        <v>0.17</v>
      </c>
      <c r="D32" s="46">
        <v>9.1300000000000008</v>
      </c>
      <c r="E32" s="46">
        <v>12011.95</v>
      </c>
      <c r="F32" s="46">
        <v>29</v>
      </c>
      <c r="G32" s="46">
        <v>41637.519999999997</v>
      </c>
      <c r="H32" s="46">
        <v>185215.17</v>
      </c>
      <c r="I32" s="44">
        <v>43867</v>
      </c>
      <c r="J32" s="29">
        <v>184875.73</v>
      </c>
    </row>
    <row r="33" spans="1:10" x14ac:dyDescent="0.2">
      <c r="A33" s="43">
        <v>29</v>
      </c>
      <c r="B33" s="44">
        <v>43896</v>
      </c>
      <c r="C33" s="46">
        <v>0.18</v>
      </c>
      <c r="D33" s="46">
        <v>9.32</v>
      </c>
      <c r="E33" s="46">
        <v>12261.92</v>
      </c>
      <c r="F33" s="46">
        <v>30</v>
      </c>
      <c r="G33" s="46">
        <v>43148.29</v>
      </c>
      <c r="H33" s="46">
        <v>186975.91</v>
      </c>
      <c r="I33" s="44">
        <v>43896</v>
      </c>
      <c r="J33" s="29">
        <v>186650.95</v>
      </c>
    </row>
    <row r="34" spans="1:10" x14ac:dyDescent="0.2">
      <c r="A34" s="43">
        <v>30</v>
      </c>
      <c r="B34" s="44">
        <v>43927</v>
      </c>
      <c r="C34" s="46">
        <v>-0.23</v>
      </c>
      <c r="D34" s="46">
        <v>9.51</v>
      </c>
      <c r="E34" s="46">
        <v>12511.9</v>
      </c>
      <c r="F34" s="46">
        <v>31</v>
      </c>
      <c r="G34" s="46">
        <v>44664.06</v>
      </c>
      <c r="H34" s="46">
        <v>188741.66</v>
      </c>
      <c r="I34" s="44">
        <v>43927</v>
      </c>
      <c r="J34" s="29">
        <v>188414.18</v>
      </c>
    </row>
    <row r="35" spans="1:10" x14ac:dyDescent="0.2">
      <c r="A35" s="43">
        <v>31</v>
      </c>
      <c r="B35" s="44">
        <v>43957</v>
      </c>
      <c r="C35" s="45">
        <v>0</v>
      </c>
      <c r="D35" s="46">
        <v>9.26</v>
      </c>
      <c r="E35" s="46">
        <v>12182.98</v>
      </c>
      <c r="F35" s="46">
        <v>32</v>
      </c>
      <c r="G35" s="46">
        <v>45999.58</v>
      </c>
      <c r="H35" s="46">
        <v>189748.26</v>
      </c>
      <c r="I35" s="44">
        <v>43957</v>
      </c>
      <c r="J35" s="29">
        <v>190182.43</v>
      </c>
    </row>
    <row r="36" spans="1:10" x14ac:dyDescent="0.2">
      <c r="A36" s="43">
        <v>32</v>
      </c>
      <c r="B36" s="44">
        <v>43988</v>
      </c>
      <c r="C36" s="45">
        <v>0</v>
      </c>
      <c r="D36" s="46">
        <v>8.99</v>
      </c>
      <c r="E36" s="46">
        <v>11827.76</v>
      </c>
      <c r="F36" s="46">
        <v>33</v>
      </c>
      <c r="G36" s="46">
        <v>47319.839999999997</v>
      </c>
      <c r="H36" s="46">
        <v>190713.3</v>
      </c>
      <c r="I36" s="44">
        <v>43987</v>
      </c>
      <c r="J36" s="29">
        <v>191185.74</v>
      </c>
    </row>
    <row r="37" spans="1:10" x14ac:dyDescent="0.2">
      <c r="A37" s="43">
        <v>33</v>
      </c>
      <c r="B37" s="44">
        <v>44018</v>
      </c>
      <c r="C37" s="46">
        <v>0.44</v>
      </c>
      <c r="D37" s="46">
        <v>9.32</v>
      </c>
      <c r="E37" s="46">
        <v>12261.92</v>
      </c>
      <c r="F37" s="46">
        <v>34</v>
      </c>
      <c r="G37" s="46">
        <v>48901.39</v>
      </c>
      <c r="H37" s="46">
        <v>192729.01</v>
      </c>
      <c r="I37" s="44">
        <v>44018</v>
      </c>
      <c r="J37" s="29">
        <v>192147.24</v>
      </c>
    </row>
    <row r="38" spans="1:10" x14ac:dyDescent="0.2">
      <c r="A38" s="43">
        <v>34</v>
      </c>
      <c r="B38" s="44">
        <v>44049</v>
      </c>
      <c r="C38" s="46">
        <v>0.36</v>
      </c>
      <c r="D38" s="46">
        <v>9.8000000000000007</v>
      </c>
      <c r="E38" s="46">
        <v>12893.44</v>
      </c>
      <c r="F38" s="46">
        <v>35</v>
      </c>
      <c r="G38" s="46">
        <v>50560.7</v>
      </c>
      <c r="H38" s="46">
        <v>195019.84</v>
      </c>
      <c r="I38" s="44">
        <v>44049</v>
      </c>
      <c r="J38" s="29">
        <v>194167.29</v>
      </c>
    </row>
    <row r="39" spans="1:10" x14ac:dyDescent="0.2">
      <c r="A39" s="43">
        <v>35</v>
      </c>
      <c r="B39" s="44">
        <v>44080</v>
      </c>
      <c r="C39" s="46">
        <v>0.87</v>
      </c>
      <c r="D39" s="46">
        <v>10.19</v>
      </c>
      <c r="E39" s="46">
        <v>13406.54</v>
      </c>
      <c r="F39" s="46">
        <v>36</v>
      </c>
      <c r="G39" s="46">
        <v>52190.01</v>
      </c>
      <c r="H39" s="46">
        <v>197162.25</v>
      </c>
      <c r="I39" s="44">
        <v>44078</v>
      </c>
      <c r="J39" s="29">
        <v>196464.43</v>
      </c>
    </row>
    <row r="40" spans="1:10" x14ac:dyDescent="0.2">
      <c r="A40" s="43">
        <v>36</v>
      </c>
      <c r="B40" s="44">
        <v>44110</v>
      </c>
      <c r="C40" s="46">
        <v>0.89</v>
      </c>
      <c r="D40" s="46">
        <v>11.15</v>
      </c>
      <c r="E40" s="46">
        <v>14669.58</v>
      </c>
      <c r="F40" s="46">
        <v>37</v>
      </c>
      <c r="G40" s="46">
        <v>54107.05</v>
      </c>
      <c r="H40" s="46">
        <v>200342.33</v>
      </c>
      <c r="I40" s="44">
        <v>44110</v>
      </c>
      <c r="J40" s="29">
        <v>198611.97</v>
      </c>
    </row>
    <row r="41" spans="1:10" x14ac:dyDescent="0.2">
      <c r="A41" s="43">
        <v>37</v>
      </c>
      <c r="B41" s="44">
        <v>44141</v>
      </c>
      <c r="C41" s="46">
        <v>0.95</v>
      </c>
      <c r="D41" s="46">
        <v>12.14</v>
      </c>
      <c r="E41" s="46">
        <v>15972.08</v>
      </c>
      <c r="F41" s="46">
        <v>38</v>
      </c>
      <c r="G41" s="46">
        <v>56064.36</v>
      </c>
      <c r="H41" s="46">
        <v>203602.14</v>
      </c>
      <c r="I41" s="44">
        <v>44141</v>
      </c>
      <c r="J41" s="29">
        <v>201804.69</v>
      </c>
    </row>
    <row r="42" spans="1:10" x14ac:dyDescent="0.2">
      <c r="A42" s="43">
        <v>38</v>
      </c>
      <c r="B42" s="44">
        <v>44171</v>
      </c>
      <c r="C42" s="46">
        <v>1.46</v>
      </c>
      <c r="D42" s="46">
        <v>13.21</v>
      </c>
      <c r="E42" s="46">
        <v>17379.830000000002</v>
      </c>
      <c r="F42" s="46">
        <v>39</v>
      </c>
      <c r="G42" s="46">
        <v>58088.76</v>
      </c>
      <c r="H42" s="46">
        <v>207034.29</v>
      </c>
      <c r="I42" s="44">
        <v>44169</v>
      </c>
      <c r="J42" s="29">
        <v>205077.51</v>
      </c>
    </row>
    <row r="43" spans="1:10" x14ac:dyDescent="0.2">
      <c r="A43" s="43">
        <v>39</v>
      </c>
      <c r="B43" s="44">
        <v>44202</v>
      </c>
      <c r="C43" s="46">
        <v>0.27</v>
      </c>
      <c r="D43" s="46">
        <v>14.86</v>
      </c>
      <c r="E43" s="46">
        <v>19550.66</v>
      </c>
      <c r="F43" s="46">
        <v>40</v>
      </c>
      <c r="G43" s="46">
        <v>60446.54</v>
      </c>
      <c r="H43" s="46">
        <v>211562.9</v>
      </c>
      <c r="I43" s="44">
        <v>44202</v>
      </c>
      <c r="J43" s="29">
        <v>208523.74</v>
      </c>
    </row>
    <row r="44" spans="1:10" x14ac:dyDescent="0.2">
      <c r="A44" s="43">
        <v>40</v>
      </c>
      <c r="B44" s="44">
        <v>44233</v>
      </c>
      <c r="C44" s="46">
        <v>0.82</v>
      </c>
      <c r="D44" s="46">
        <v>15.17</v>
      </c>
      <c r="E44" s="46">
        <v>19958.52</v>
      </c>
      <c r="F44" s="46">
        <v>41</v>
      </c>
      <c r="G44" s="46">
        <v>62124.93</v>
      </c>
      <c r="H44" s="46">
        <v>213649.15</v>
      </c>
      <c r="I44" s="44">
        <v>44232</v>
      </c>
      <c r="J44" s="29">
        <v>213074.07</v>
      </c>
    </row>
    <row r="45" spans="1:10" x14ac:dyDescent="0.2">
      <c r="A45" s="43">
        <v>41</v>
      </c>
      <c r="B45" s="44">
        <v>44261</v>
      </c>
      <c r="C45" s="46">
        <v>0.86</v>
      </c>
      <c r="D45" s="46">
        <v>16.11</v>
      </c>
      <c r="E45" s="46">
        <v>21195.23</v>
      </c>
      <c r="F45" s="46">
        <v>42</v>
      </c>
      <c r="G45" s="46">
        <v>64159.59</v>
      </c>
      <c r="H45" s="46">
        <v>216920.52</v>
      </c>
      <c r="I45" s="44">
        <v>44261</v>
      </c>
      <c r="J45" s="29">
        <v>215164.39</v>
      </c>
    </row>
    <row r="46" spans="1:10" x14ac:dyDescent="0.2">
      <c r="A46" s="43">
        <v>42</v>
      </c>
      <c r="B46" s="44">
        <v>44292</v>
      </c>
      <c r="C46" s="46">
        <v>0.38</v>
      </c>
      <c r="D46" s="46">
        <v>17.11</v>
      </c>
      <c r="E46" s="46">
        <v>22510.89</v>
      </c>
      <c r="F46" s="46">
        <v>43</v>
      </c>
      <c r="G46" s="46">
        <v>66252.929999999993</v>
      </c>
      <c r="H46" s="46">
        <v>220329.52</v>
      </c>
      <c r="I46" s="44">
        <v>44292</v>
      </c>
      <c r="J46" s="29">
        <v>218448.13</v>
      </c>
    </row>
    <row r="47" spans="1:10" x14ac:dyDescent="0.2">
      <c r="A47" s="43">
        <v>43</v>
      </c>
      <c r="B47" s="44">
        <v>44322</v>
      </c>
      <c r="C47" s="46">
        <v>0.96</v>
      </c>
      <c r="D47" s="46">
        <v>17.559999999999999</v>
      </c>
      <c r="E47" s="46">
        <v>23102.94</v>
      </c>
      <c r="F47" s="46">
        <v>44</v>
      </c>
      <c r="G47" s="46">
        <v>68054.2</v>
      </c>
      <c r="H47" s="46">
        <v>222722.84</v>
      </c>
      <c r="I47" s="44">
        <v>44322</v>
      </c>
      <c r="J47" s="29">
        <v>221870.29</v>
      </c>
    </row>
    <row r="48" spans="1:10" x14ac:dyDescent="0.2">
      <c r="A48" s="43">
        <v>44</v>
      </c>
      <c r="B48" s="47">
        <v>44353</v>
      </c>
      <c r="C48" s="48">
        <v>0.6</v>
      </c>
      <c r="D48" s="48">
        <v>18.690000000000001</v>
      </c>
      <c r="E48" s="48">
        <v>24589.63</v>
      </c>
      <c r="F48" s="48">
        <v>45</v>
      </c>
      <c r="G48" s="48">
        <v>70269.899999999994</v>
      </c>
      <c r="H48" s="48">
        <v>226425.23</v>
      </c>
      <c r="I48" s="47">
        <v>44349</v>
      </c>
    </row>
    <row r="49" spans="1:16" x14ac:dyDescent="0.2">
      <c r="A49" s="43">
        <v>45</v>
      </c>
      <c r="B49" s="47">
        <v>44383</v>
      </c>
      <c r="C49" s="48">
        <v>1.02</v>
      </c>
      <c r="D49" s="48">
        <v>19.399999999999999</v>
      </c>
      <c r="E49" s="48">
        <v>25523.75</v>
      </c>
      <c r="F49" s="48">
        <v>46</v>
      </c>
      <c r="G49" s="48">
        <v>72261.149999999994</v>
      </c>
      <c r="H49" s="48">
        <v>229350.6</v>
      </c>
      <c r="I49" s="47">
        <v>44383</v>
      </c>
    </row>
    <row r="50" spans="1:16" x14ac:dyDescent="0.2">
      <c r="A50" s="43">
        <v>46</v>
      </c>
      <c r="B50" s="47">
        <v>44414</v>
      </c>
      <c r="C50" s="48">
        <v>0.88</v>
      </c>
      <c r="D50" s="48">
        <v>20.62</v>
      </c>
      <c r="E50" s="48">
        <v>27128.85</v>
      </c>
      <c r="F50" s="48">
        <v>47</v>
      </c>
      <c r="G50" s="48">
        <v>74586.44</v>
      </c>
      <c r="H50" s="48">
        <v>233280.99</v>
      </c>
      <c r="I50" s="47">
        <v>44414</v>
      </c>
    </row>
    <row r="51" spans="1:16" x14ac:dyDescent="0.2">
      <c r="A51" s="43">
        <v>47</v>
      </c>
      <c r="B51" s="47">
        <v>44445</v>
      </c>
      <c r="C51" s="48">
        <v>1.2</v>
      </c>
      <c r="D51" s="48">
        <v>21.68</v>
      </c>
      <c r="E51" s="48">
        <v>28523.439999999999</v>
      </c>
      <c r="F51" s="48">
        <v>48</v>
      </c>
      <c r="G51" s="48">
        <v>76842.789999999994</v>
      </c>
      <c r="H51" s="48">
        <v>236931.93</v>
      </c>
      <c r="I51" s="47">
        <v>44445</v>
      </c>
    </row>
    <row r="52" spans="1:16" x14ac:dyDescent="0.2">
      <c r="A52" s="43">
        <v>48</v>
      </c>
      <c r="B52" s="47">
        <v>44475</v>
      </c>
      <c r="C52" s="48">
        <v>1.1599999999999999</v>
      </c>
      <c r="D52" s="48">
        <v>23.14</v>
      </c>
      <c r="E52" s="48">
        <v>30444.3</v>
      </c>
      <c r="F52" s="48">
        <v>49</v>
      </c>
      <c r="G52" s="48">
        <v>79384.899999999994</v>
      </c>
      <c r="H52" s="48">
        <v>241394.9</v>
      </c>
      <c r="I52" s="47">
        <v>44475</v>
      </c>
    </row>
    <row r="53" spans="1:16" x14ac:dyDescent="0.2">
      <c r="A53" s="43">
        <v>49</v>
      </c>
      <c r="B53" s="47">
        <v>44506</v>
      </c>
      <c r="C53" s="48">
        <v>0.84</v>
      </c>
      <c r="D53" s="48">
        <v>24.57</v>
      </c>
      <c r="E53" s="48">
        <v>32325.69</v>
      </c>
      <c r="F53" s="48">
        <v>50</v>
      </c>
      <c r="G53" s="48">
        <v>81945.7</v>
      </c>
      <c r="H53" s="48">
        <v>245837.09</v>
      </c>
      <c r="I53" s="47">
        <v>44508</v>
      </c>
    </row>
    <row r="54" spans="1:16" x14ac:dyDescent="0.2">
      <c r="A54" s="43">
        <v>50</v>
      </c>
      <c r="B54" s="47">
        <v>44536</v>
      </c>
      <c r="C54" s="48">
        <v>0.73</v>
      </c>
      <c r="D54" s="48">
        <v>25.61</v>
      </c>
      <c r="E54" s="48">
        <v>33693.980000000003</v>
      </c>
      <c r="F54" s="48">
        <v>51</v>
      </c>
      <c r="G54" s="48">
        <v>84282.44</v>
      </c>
      <c r="H54" s="48">
        <v>249542.12</v>
      </c>
      <c r="I54" s="47">
        <v>44536</v>
      </c>
    </row>
    <row r="55" spans="1:16" s="36" customFormat="1" x14ac:dyDescent="0.2">
      <c r="A55" s="49">
        <v>51</v>
      </c>
      <c r="B55" s="50">
        <v>44567</v>
      </c>
      <c r="C55" s="51">
        <v>0.67</v>
      </c>
      <c r="D55" s="51">
        <v>26.53</v>
      </c>
      <c r="E55" s="51">
        <v>34904.379999999997</v>
      </c>
      <c r="F55" s="51">
        <v>52</v>
      </c>
      <c r="G55" s="51">
        <v>86564.44</v>
      </c>
      <c r="H55" s="51">
        <v>253034.52</v>
      </c>
      <c r="I55" s="49"/>
      <c r="J55" s="35">
        <f>$H$5*D55/100</f>
        <v>34904.380210000003</v>
      </c>
      <c r="K55" s="35">
        <f>($H$5+J55)*F55/100</f>
        <v>86564.441709200008</v>
      </c>
      <c r="P55" s="38"/>
    </row>
    <row r="56" spans="1:16" s="36" customFormat="1" x14ac:dyDescent="0.2">
      <c r="A56" s="49">
        <v>52</v>
      </c>
      <c r="B56" s="50">
        <v>44598</v>
      </c>
      <c r="C56" s="51"/>
      <c r="D56" s="51">
        <v>27.38</v>
      </c>
      <c r="E56" s="51">
        <v>36022.69</v>
      </c>
      <c r="F56" s="51">
        <v>53</v>
      </c>
      <c r="G56" s="51">
        <v>88821.85</v>
      </c>
      <c r="H56" s="51">
        <v>256410.23999999999</v>
      </c>
      <c r="I56" s="49"/>
      <c r="J56" s="35">
        <f>$H$5*D56/100</f>
        <v>36022.688660000007</v>
      </c>
      <c r="K56" s="35">
        <f>($H$5+J56)*F56/100</f>
        <v>88821.845989800015</v>
      </c>
      <c r="P56" s="38"/>
    </row>
    <row r="57" spans="1:16" s="36" customFormat="1" x14ac:dyDescent="0.2">
      <c r="A57" s="49">
        <v>53</v>
      </c>
      <c r="B57" s="50">
        <v>44626</v>
      </c>
      <c r="C57" s="51"/>
      <c r="D57" s="51">
        <v>27.38</v>
      </c>
      <c r="E57" s="51">
        <f>$H$5*D57/100</f>
        <v>36022.688660000007</v>
      </c>
      <c r="F57" s="51">
        <v>54</v>
      </c>
      <c r="G57" s="51">
        <f>($H$5+E57)*F57/100</f>
        <v>90497.729876400015</v>
      </c>
      <c r="H57" s="51">
        <f>$H$5+E57+G57</f>
        <v>258086.11853640003</v>
      </c>
      <c r="I57" s="49"/>
      <c r="P57" s="38"/>
    </row>
    <row r="58" spans="1:16" s="36" customFormat="1" x14ac:dyDescent="0.2">
      <c r="A58" s="49">
        <v>54</v>
      </c>
      <c r="B58" s="50">
        <v>44657</v>
      </c>
      <c r="C58" s="51"/>
      <c r="D58" s="51">
        <v>27.38</v>
      </c>
      <c r="E58" s="51">
        <f t="shared" ref="E58:E121" si="0">$H$5*D58/100</f>
        <v>36022.688660000007</v>
      </c>
      <c r="F58" s="51">
        <v>55</v>
      </c>
      <c r="G58" s="51">
        <f t="shared" ref="G58:G121" si="1">($H$5+E58)*F58/100</f>
        <v>92173.613763000016</v>
      </c>
      <c r="H58" s="51">
        <f t="shared" ref="H58:H121" si="2">$H$5+E58+G58</f>
        <v>259762.00242300006</v>
      </c>
      <c r="I58" s="49"/>
      <c r="P58" s="38"/>
    </row>
    <row r="59" spans="1:16" s="36" customFormat="1" x14ac:dyDescent="0.2">
      <c r="A59" s="49">
        <v>55</v>
      </c>
      <c r="B59" s="50">
        <v>44687</v>
      </c>
      <c r="C59" s="51"/>
      <c r="D59" s="51">
        <v>27.38</v>
      </c>
      <c r="E59" s="51">
        <f t="shared" si="0"/>
        <v>36022.688660000007</v>
      </c>
      <c r="F59" s="51">
        <v>56</v>
      </c>
      <c r="G59" s="51">
        <f t="shared" si="1"/>
        <v>93849.497649600016</v>
      </c>
      <c r="H59" s="51">
        <f t="shared" si="2"/>
        <v>261437.88630960003</v>
      </c>
      <c r="I59" s="49"/>
      <c r="P59" s="38"/>
    </row>
    <row r="60" spans="1:16" s="36" customFormat="1" x14ac:dyDescent="0.2">
      <c r="A60" s="49">
        <v>56</v>
      </c>
      <c r="B60" s="50">
        <v>44718</v>
      </c>
      <c r="C60" s="51"/>
      <c r="D60" s="51">
        <v>27.38</v>
      </c>
      <c r="E60" s="51">
        <f t="shared" si="0"/>
        <v>36022.688660000007</v>
      </c>
      <c r="F60" s="51">
        <v>57</v>
      </c>
      <c r="G60" s="51">
        <f t="shared" si="1"/>
        <v>95525.381536200002</v>
      </c>
      <c r="H60" s="51">
        <f t="shared" si="2"/>
        <v>263113.7701962</v>
      </c>
      <c r="I60" s="49"/>
      <c r="P60" s="38"/>
    </row>
    <row r="61" spans="1:16" s="36" customFormat="1" x14ac:dyDescent="0.2">
      <c r="A61" s="49">
        <v>57</v>
      </c>
      <c r="B61" s="50">
        <v>44748</v>
      </c>
      <c r="C61" s="51"/>
      <c r="D61" s="51">
        <v>27.38</v>
      </c>
      <c r="E61" s="51">
        <f t="shared" si="0"/>
        <v>36022.688660000007</v>
      </c>
      <c r="F61" s="51">
        <v>58</v>
      </c>
      <c r="G61" s="51">
        <f t="shared" si="1"/>
        <v>97201.265422800017</v>
      </c>
      <c r="H61" s="51">
        <f t="shared" si="2"/>
        <v>264789.65408280003</v>
      </c>
      <c r="I61" s="49"/>
      <c r="P61" s="38"/>
    </row>
    <row r="62" spans="1:16" s="36" customFormat="1" x14ac:dyDescent="0.2">
      <c r="A62" s="49">
        <v>58</v>
      </c>
      <c r="B62" s="50">
        <v>44779</v>
      </c>
      <c r="C62" s="51"/>
      <c r="D62" s="51">
        <v>27.38</v>
      </c>
      <c r="E62" s="51">
        <f t="shared" si="0"/>
        <v>36022.688660000007</v>
      </c>
      <c r="F62" s="51">
        <v>59</v>
      </c>
      <c r="G62" s="51">
        <f t="shared" si="1"/>
        <v>98877.149309400018</v>
      </c>
      <c r="H62" s="51">
        <f t="shared" si="2"/>
        <v>266465.53796940006</v>
      </c>
      <c r="I62" s="49"/>
      <c r="P62" s="38"/>
    </row>
    <row r="63" spans="1:16" s="36" customFormat="1" x14ac:dyDescent="0.2">
      <c r="A63" s="49">
        <v>59</v>
      </c>
      <c r="B63" s="50">
        <v>44810</v>
      </c>
      <c r="C63" s="51"/>
      <c r="D63" s="51">
        <v>27.38</v>
      </c>
      <c r="E63" s="51">
        <f t="shared" si="0"/>
        <v>36022.688660000007</v>
      </c>
      <c r="F63" s="51">
        <v>60</v>
      </c>
      <c r="G63" s="51">
        <f t="shared" si="1"/>
        <v>100553.033196</v>
      </c>
      <c r="H63" s="51">
        <f t="shared" si="2"/>
        <v>268141.42185600003</v>
      </c>
      <c r="I63" s="49"/>
      <c r="P63" s="38"/>
    </row>
    <row r="64" spans="1:16" s="36" customFormat="1" x14ac:dyDescent="0.2">
      <c r="A64" s="49">
        <v>60</v>
      </c>
      <c r="B64" s="50">
        <v>44840</v>
      </c>
      <c r="C64" s="51"/>
      <c r="D64" s="51">
        <v>27.38</v>
      </c>
      <c r="E64" s="51">
        <f t="shared" si="0"/>
        <v>36022.688660000007</v>
      </c>
      <c r="F64" s="51">
        <v>61</v>
      </c>
      <c r="G64" s="51">
        <f t="shared" si="1"/>
        <v>102228.91708260002</v>
      </c>
      <c r="H64" s="51">
        <f t="shared" si="2"/>
        <v>269817.30574260006</v>
      </c>
      <c r="I64" s="49"/>
      <c r="P64" s="38"/>
    </row>
    <row r="65" spans="1:16" s="36" customFormat="1" x14ac:dyDescent="0.2">
      <c r="A65" s="49">
        <v>61</v>
      </c>
      <c r="B65" s="50">
        <v>44871</v>
      </c>
      <c r="C65" s="51"/>
      <c r="D65" s="51">
        <v>27.38</v>
      </c>
      <c r="E65" s="51">
        <f t="shared" si="0"/>
        <v>36022.688660000007</v>
      </c>
      <c r="F65" s="51">
        <v>62</v>
      </c>
      <c r="G65" s="51">
        <f t="shared" si="1"/>
        <v>103904.80096920002</v>
      </c>
      <c r="H65" s="51">
        <f t="shared" si="2"/>
        <v>271493.18962920003</v>
      </c>
      <c r="I65" s="49"/>
      <c r="P65" s="38"/>
    </row>
    <row r="66" spans="1:16" s="36" customFormat="1" x14ac:dyDescent="0.2">
      <c r="A66" s="49">
        <v>62</v>
      </c>
      <c r="B66" s="50">
        <v>44901</v>
      </c>
      <c r="C66" s="51"/>
      <c r="D66" s="51">
        <v>27.38</v>
      </c>
      <c r="E66" s="51">
        <f t="shared" si="0"/>
        <v>36022.688660000007</v>
      </c>
      <c r="F66" s="51">
        <v>63</v>
      </c>
      <c r="G66" s="51">
        <f t="shared" si="1"/>
        <v>105580.68485580001</v>
      </c>
      <c r="H66" s="51">
        <f t="shared" si="2"/>
        <v>273169.07351580006</v>
      </c>
      <c r="I66" s="49"/>
      <c r="P66" s="38"/>
    </row>
    <row r="67" spans="1:16" s="36" customFormat="1" x14ac:dyDescent="0.2">
      <c r="A67" s="49">
        <v>63</v>
      </c>
      <c r="B67" s="50">
        <v>44932</v>
      </c>
      <c r="C67" s="51"/>
      <c r="D67" s="51">
        <v>27.38</v>
      </c>
      <c r="E67" s="51">
        <f t="shared" si="0"/>
        <v>36022.688660000007</v>
      </c>
      <c r="F67" s="51">
        <v>64</v>
      </c>
      <c r="G67" s="51">
        <f t="shared" si="1"/>
        <v>107256.56874240002</v>
      </c>
      <c r="H67" s="51">
        <f t="shared" si="2"/>
        <v>274844.95740240003</v>
      </c>
      <c r="I67" s="49"/>
      <c r="P67" s="38"/>
    </row>
    <row r="68" spans="1:16" s="36" customFormat="1" x14ac:dyDescent="0.2">
      <c r="A68" s="49">
        <v>64</v>
      </c>
      <c r="B68" s="50">
        <v>44963</v>
      </c>
      <c r="C68" s="51"/>
      <c r="D68" s="51">
        <v>27.38</v>
      </c>
      <c r="E68" s="51">
        <f t="shared" si="0"/>
        <v>36022.688660000007</v>
      </c>
      <c r="F68" s="51">
        <v>65</v>
      </c>
      <c r="G68" s="51">
        <f t="shared" si="1"/>
        <v>108932.45262900002</v>
      </c>
      <c r="H68" s="51">
        <f t="shared" si="2"/>
        <v>276520.84128900006</v>
      </c>
      <c r="I68" s="49"/>
      <c r="P68" s="38"/>
    </row>
    <row r="69" spans="1:16" s="36" customFormat="1" x14ac:dyDescent="0.2">
      <c r="A69" s="49">
        <v>65</v>
      </c>
      <c r="B69" s="50">
        <v>44991</v>
      </c>
      <c r="C69" s="51"/>
      <c r="D69" s="51">
        <v>27.38</v>
      </c>
      <c r="E69" s="51">
        <f t="shared" si="0"/>
        <v>36022.688660000007</v>
      </c>
      <c r="F69" s="51">
        <v>66</v>
      </c>
      <c r="G69" s="51">
        <f t="shared" si="1"/>
        <v>110608.33651560001</v>
      </c>
      <c r="H69" s="51">
        <f t="shared" si="2"/>
        <v>278196.72517560003</v>
      </c>
      <c r="I69" s="49"/>
      <c r="P69" s="38"/>
    </row>
    <row r="70" spans="1:16" s="36" customFormat="1" x14ac:dyDescent="0.2">
      <c r="A70" s="49">
        <v>66</v>
      </c>
      <c r="B70" s="50">
        <v>45022</v>
      </c>
      <c r="C70" s="51"/>
      <c r="D70" s="51">
        <v>27.38</v>
      </c>
      <c r="E70" s="51">
        <f t="shared" si="0"/>
        <v>36022.688660000007</v>
      </c>
      <c r="F70" s="51">
        <v>67</v>
      </c>
      <c r="G70" s="51">
        <f t="shared" si="1"/>
        <v>112284.22040220002</v>
      </c>
      <c r="H70" s="51">
        <f t="shared" si="2"/>
        <v>279872.60906220006</v>
      </c>
      <c r="I70" s="49"/>
      <c r="P70" s="38"/>
    </row>
    <row r="71" spans="1:16" s="36" customFormat="1" x14ac:dyDescent="0.2">
      <c r="A71" s="49">
        <v>67</v>
      </c>
      <c r="B71" s="50">
        <v>45052</v>
      </c>
      <c r="C71" s="51"/>
      <c r="D71" s="51">
        <v>27.38</v>
      </c>
      <c r="E71" s="51">
        <f t="shared" si="0"/>
        <v>36022.688660000007</v>
      </c>
      <c r="F71" s="51">
        <v>68</v>
      </c>
      <c r="G71" s="51">
        <f t="shared" si="1"/>
        <v>113960.10428880002</v>
      </c>
      <c r="H71" s="51">
        <f t="shared" si="2"/>
        <v>281548.49294880003</v>
      </c>
      <c r="I71" s="49"/>
      <c r="P71" s="38"/>
    </row>
    <row r="72" spans="1:16" s="36" customFormat="1" x14ac:dyDescent="0.2">
      <c r="A72" s="49">
        <v>68</v>
      </c>
      <c r="B72" s="50">
        <v>45083</v>
      </c>
      <c r="C72" s="51"/>
      <c r="D72" s="51">
        <v>27.38</v>
      </c>
      <c r="E72" s="51">
        <f t="shared" si="0"/>
        <v>36022.688660000007</v>
      </c>
      <c r="F72" s="51">
        <v>69</v>
      </c>
      <c r="G72" s="51">
        <f t="shared" si="1"/>
        <v>115635.98817540001</v>
      </c>
      <c r="H72" s="51">
        <f t="shared" si="2"/>
        <v>283224.37683540001</v>
      </c>
      <c r="I72" s="49"/>
      <c r="P72" s="38"/>
    </row>
    <row r="73" spans="1:16" s="36" customFormat="1" x14ac:dyDescent="0.2">
      <c r="A73" s="49">
        <v>69</v>
      </c>
      <c r="B73" s="50">
        <v>45113</v>
      </c>
      <c r="C73" s="51"/>
      <c r="D73" s="51">
        <v>27.38</v>
      </c>
      <c r="E73" s="51">
        <f t="shared" si="0"/>
        <v>36022.688660000007</v>
      </c>
      <c r="F73" s="51">
        <v>70</v>
      </c>
      <c r="G73" s="51">
        <f t="shared" si="1"/>
        <v>117311.87206200002</v>
      </c>
      <c r="H73" s="51">
        <f t="shared" si="2"/>
        <v>284900.26072200004</v>
      </c>
      <c r="I73" s="49"/>
      <c r="P73" s="38"/>
    </row>
    <row r="74" spans="1:16" s="36" customFormat="1" x14ac:dyDescent="0.2">
      <c r="A74" s="49">
        <v>70</v>
      </c>
      <c r="B74" s="50">
        <v>45144</v>
      </c>
      <c r="C74" s="51"/>
      <c r="D74" s="51">
        <v>27.38</v>
      </c>
      <c r="E74" s="51">
        <f t="shared" si="0"/>
        <v>36022.688660000007</v>
      </c>
      <c r="F74" s="51">
        <v>71</v>
      </c>
      <c r="G74" s="51">
        <f t="shared" si="1"/>
        <v>118987.75594860002</v>
      </c>
      <c r="H74" s="51">
        <f t="shared" si="2"/>
        <v>286576.14460860007</v>
      </c>
      <c r="I74" s="49"/>
      <c r="P74" s="38"/>
    </row>
    <row r="75" spans="1:16" s="36" customFormat="1" x14ac:dyDescent="0.2">
      <c r="A75" s="49">
        <v>71</v>
      </c>
      <c r="B75" s="50">
        <v>45175</v>
      </c>
      <c r="C75" s="51"/>
      <c r="D75" s="51">
        <v>27.38</v>
      </c>
      <c r="E75" s="51">
        <f t="shared" si="0"/>
        <v>36022.688660000007</v>
      </c>
      <c r="F75" s="51">
        <v>72</v>
      </c>
      <c r="G75" s="51">
        <f t="shared" si="1"/>
        <v>120663.63983520001</v>
      </c>
      <c r="H75" s="51">
        <f t="shared" si="2"/>
        <v>288252.02849520004</v>
      </c>
      <c r="I75" s="49"/>
      <c r="P75" s="38"/>
    </row>
    <row r="76" spans="1:16" s="36" customFormat="1" x14ac:dyDescent="0.2">
      <c r="A76" s="49">
        <v>72</v>
      </c>
      <c r="B76" s="50">
        <v>45205</v>
      </c>
      <c r="C76" s="51"/>
      <c r="D76" s="51">
        <v>27.38</v>
      </c>
      <c r="E76" s="51">
        <f t="shared" si="0"/>
        <v>36022.688660000007</v>
      </c>
      <c r="F76" s="51">
        <v>73</v>
      </c>
      <c r="G76" s="51">
        <f t="shared" si="1"/>
        <v>122339.52372180001</v>
      </c>
      <c r="H76" s="51">
        <f t="shared" si="2"/>
        <v>289927.91238180001</v>
      </c>
      <c r="I76" s="49"/>
      <c r="P76" s="38"/>
    </row>
    <row r="77" spans="1:16" s="36" customFormat="1" x14ac:dyDescent="0.2">
      <c r="A77" s="49">
        <v>73</v>
      </c>
      <c r="B77" s="50">
        <v>45236</v>
      </c>
      <c r="C77" s="51"/>
      <c r="D77" s="51">
        <v>27.38</v>
      </c>
      <c r="E77" s="51">
        <f t="shared" si="0"/>
        <v>36022.688660000007</v>
      </c>
      <c r="F77" s="51">
        <v>74</v>
      </c>
      <c r="G77" s="51">
        <f t="shared" si="1"/>
        <v>124015.40760840003</v>
      </c>
      <c r="H77" s="51">
        <f t="shared" si="2"/>
        <v>291603.79626840004</v>
      </c>
      <c r="I77" s="49"/>
      <c r="P77" s="38"/>
    </row>
    <row r="78" spans="1:16" s="36" customFormat="1" x14ac:dyDescent="0.2">
      <c r="A78" s="49">
        <v>74</v>
      </c>
      <c r="B78" s="50">
        <v>45266</v>
      </c>
      <c r="C78" s="51"/>
      <c r="D78" s="51">
        <v>27.38</v>
      </c>
      <c r="E78" s="51">
        <f t="shared" si="0"/>
        <v>36022.688660000007</v>
      </c>
      <c r="F78" s="51">
        <v>75</v>
      </c>
      <c r="G78" s="51">
        <f t="shared" si="1"/>
        <v>125691.29149500001</v>
      </c>
      <c r="H78" s="51">
        <f t="shared" si="2"/>
        <v>293279.68015500007</v>
      </c>
      <c r="I78" s="49"/>
      <c r="P78" s="38"/>
    </row>
    <row r="79" spans="1:16" s="36" customFormat="1" x14ac:dyDescent="0.2">
      <c r="A79" s="49">
        <v>75</v>
      </c>
      <c r="B79" s="50">
        <v>45297</v>
      </c>
      <c r="C79" s="51"/>
      <c r="D79" s="51">
        <v>27.38</v>
      </c>
      <c r="E79" s="51">
        <f t="shared" si="0"/>
        <v>36022.688660000007</v>
      </c>
      <c r="F79" s="51">
        <v>76</v>
      </c>
      <c r="G79" s="51">
        <f t="shared" si="1"/>
        <v>127367.17538160001</v>
      </c>
      <c r="H79" s="51">
        <f t="shared" si="2"/>
        <v>294955.56404160004</v>
      </c>
      <c r="I79" s="49"/>
      <c r="P79" s="38"/>
    </row>
    <row r="80" spans="1:16" s="36" customFormat="1" x14ac:dyDescent="0.2">
      <c r="A80" s="49">
        <v>76</v>
      </c>
      <c r="B80" s="50">
        <v>45328</v>
      </c>
      <c r="C80" s="51"/>
      <c r="D80" s="51">
        <v>27.38</v>
      </c>
      <c r="E80" s="51">
        <f t="shared" si="0"/>
        <v>36022.688660000007</v>
      </c>
      <c r="F80" s="51">
        <v>77</v>
      </c>
      <c r="G80" s="51">
        <f t="shared" si="1"/>
        <v>129043.05926820003</v>
      </c>
      <c r="H80" s="51">
        <f t="shared" si="2"/>
        <v>296631.44792820007</v>
      </c>
      <c r="I80" s="49"/>
      <c r="P80" s="38"/>
    </row>
    <row r="81" spans="1:16" s="36" customFormat="1" x14ac:dyDescent="0.2">
      <c r="A81" s="49">
        <v>77</v>
      </c>
      <c r="B81" s="50">
        <v>45357</v>
      </c>
      <c r="C81" s="51"/>
      <c r="D81" s="51">
        <v>27.38</v>
      </c>
      <c r="E81" s="51">
        <f t="shared" si="0"/>
        <v>36022.688660000007</v>
      </c>
      <c r="F81" s="51">
        <v>78</v>
      </c>
      <c r="G81" s="51">
        <f t="shared" si="1"/>
        <v>130718.94315480001</v>
      </c>
      <c r="H81" s="51">
        <f t="shared" si="2"/>
        <v>298307.33181480004</v>
      </c>
      <c r="I81" s="49"/>
      <c r="P81" s="38"/>
    </row>
    <row r="82" spans="1:16" s="36" customFormat="1" x14ac:dyDescent="0.2">
      <c r="A82" s="49">
        <v>78</v>
      </c>
      <c r="B82" s="50">
        <v>45388</v>
      </c>
      <c r="C82" s="51"/>
      <c r="D82" s="51">
        <v>27.38</v>
      </c>
      <c r="E82" s="51">
        <f t="shared" si="0"/>
        <v>36022.688660000007</v>
      </c>
      <c r="F82" s="51">
        <v>79</v>
      </c>
      <c r="G82" s="51">
        <f t="shared" si="1"/>
        <v>132394.82704140001</v>
      </c>
      <c r="H82" s="51">
        <f t="shared" si="2"/>
        <v>299983.21570140007</v>
      </c>
      <c r="I82" s="49"/>
      <c r="P82" s="38"/>
    </row>
    <row r="83" spans="1:16" s="36" customFormat="1" x14ac:dyDescent="0.2">
      <c r="A83" s="49">
        <v>79</v>
      </c>
      <c r="B83" s="50">
        <v>45418</v>
      </c>
      <c r="C83" s="51"/>
      <c r="D83" s="51">
        <v>27.38</v>
      </c>
      <c r="E83" s="51">
        <f t="shared" si="0"/>
        <v>36022.688660000007</v>
      </c>
      <c r="F83" s="51">
        <v>80</v>
      </c>
      <c r="G83" s="51">
        <f t="shared" si="1"/>
        <v>134070.71092800001</v>
      </c>
      <c r="H83" s="51">
        <f t="shared" si="2"/>
        <v>301659.09958800004</v>
      </c>
      <c r="I83" s="49"/>
      <c r="P83" s="38"/>
    </row>
    <row r="84" spans="1:16" s="36" customFormat="1" x14ac:dyDescent="0.2">
      <c r="A84" s="49">
        <v>80</v>
      </c>
      <c r="B84" s="50">
        <v>45449</v>
      </c>
      <c r="C84" s="51"/>
      <c r="D84" s="51">
        <v>27.38</v>
      </c>
      <c r="E84" s="51">
        <f t="shared" si="0"/>
        <v>36022.688660000007</v>
      </c>
      <c r="F84" s="51">
        <v>81</v>
      </c>
      <c r="G84" s="51">
        <f t="shared" si="1"/>
        <v>135746.59481460002</v>
      </c>
      <c r="H84" s="51">
        <f t="shared" si="2"/>
        <v>303334.98347460001</v>
      </c>
      <c r="I84" s="49"/>
      <c r="P84" s="38"/>
    </row>
    <row r="85" spans="1:16" s="36" customFormat="1" x14ac:dyDescent="0.2">
      <c r="A85" s="49">
        <v>81</v>
      </c>
      <c r="B85" s="50">
        <v>45479</v>
      </c>
      <c r="C85" s="51"/>
      <c r="D85" s="51">
        <v>27.38</v>
      </c>
      <c r="E85" s="51">
        <f t="shared" si="0"/>
        <v>36022.688660000007</v>
      </c>
      <c r="F85" s="51">
        <v>82</v>
      </c>
      <c r="G85" s="51">
        <f t="shared" si="1"/>
        <v>137422.47870120002</v>
      </c>
      <c r="H85" s="51">
        <f t="shared" si="2"/>
        <v>305010.86736120004</v>
      </c>
      <c r="I85" s="49"/>
      <c r="P85" s="38"/>
    </row>
    <row r="86" spans="1:16" s="36" customFormat="1" x14ac:dyDescent="0.2">
      <c r="A86" s="49">
        <v>82</v>
      </c>
      <c r="B86" s="50">
        <v>45510</v>
      </c>
      <c r="C86" s="51"/>
      <c r="D86" s="51">
        <v>27.38</v>
      </c>
      <c r="E86" s="51">
        <f t="shared" si="0"/>
        <v>36022.688660000007</v>
      </c>
      <c r="F86" s="51">
        <v>83</v>
      </c>
      <c r="G86" s="51">
        <f t="shared" si="1"/>
        <v>139098.36258780002</v>
      </c>
      <c r="H86" s="51">
        <f t="shared" si="2"/>
        <v>306686.75124780007</v>
      </c>
      <c r="I86" s="49"/>
      <c r="P86" s="38"/>
    </row>
    <row r="87" spans="1:16" s="36" customFormat="1" x14ac:dyDescent="0.2">
      <c r="A87" s="49">
        <v>83</v>
      </c>
      <c r="B87" s="50">
        <v>45541</v>
      </c>
      <c r="C87" s="51"/>
      <c r="D87" s="51">
        <v>27.38</v>
      </c>
      <c r="E87" s="51">
        <f t="shared" si="0"/>
        <v>36022.688660000007</v>
      </c>
      <c r="F87" s="51">
        <v>84</v>
      </c>
      <c r="G87" s="51">
        <f t="shared" si="1"/>
        <v>140774.24647440002</v>
      </c>
      <c r="H87" s="51">
        <f t="shared" si="2"/>
        <v>308362.63513440004</v>
      </c>
      <c r="I87" s="49"/>
      <c r="P87" s="38"/>
    </row>
    <row r="88" spans="1:16" s="36" customFormat="1" x14ac:dyDescent="0.2">
      <c r="A88" s="49">
        <v>84</v>
      </c>
      <c r="B88" s="50">
        <v>45571</v>
      </c>
      <c r="C88" s="51"/>
      <c r="D88" s="51">
        <v>27.38</v>
      </c>
      <c r="E88" s="51">
        <f t="shared" si="0"/>
        <v>36022.688660000007</v>
      </c>
      <c r="F88" s="51">
        <v>85</v>
      </c>
      <c r="G88" s="51">
        <f t="shared" si="1"/>
        <v>142450.13036100002</v>
      </c>
      <c r="H88" s="51">
        <f t="shared" si="2"/>
        <v>310038.51902100001</v>
      </c>
      <c r="I88" s="49"/>
      <c r="P88" s="38"/>
    </row>
    <row r="89" spans="1:16" s="36" customFormat="1" x14ac:dyDescent="0.2">
      <c r="A89" s="49">
        <v>85</v>
      </c>
      <c r="B89" s="50">
        <v>45602</v>
      </c>
      <c r="C89" s="51"/>
      <c r="D89" s="51">
        <v>27.38</v>
      </c>
      <c r="E89" s="51">
        <f t="shared" si="0"/>
        <v>36022.688660000007</v>
      </c>
      <c r="F89" s="51">
        <v>86</v>
      </c>
      <c r="G89" s="51">
        <f t="shared" si="1"/>
        <v>144126.01424760002</v>
      </c>
      <c r="H89" s="51">
        <f t="shared" si="2"/>
        <v>311714.40290760004</v>
      </c>
      <c r="I89" s="49"/>
      <c r="P89" s="38"/>
    </row>
    <row r="90" spans="1:16" s="36" customFormat="1" x14ac:dyDescent="0.2">
      <c r="A90" s="49">
        <v>86</v>
      </c>
      <c r="B90" s="50">
        <v>45632</v>
      </c>
      <c r="C90" s="51"/>
      <c r="D90" s="51">
        <v>27.38</v>
      </c>
      <c r="E90" s="51">
        <f t="shared" si="0"/>
        <v>36022.688660000007</v>
      </c>
      <c r="F90" s="51">
        <v>87</v>
      </c>
      <c r="G90" s="51">
        <f t="shared" si="1"/>
        <v>145801.89813420002</v>
      </c>
      <c r="H90" s="51">
        <f t="shared" si="2"/>
        <v>313390.28679420007</v>
      </c>
      <c r="I90" s="49"/>
      <c r="P90" s="38"/>
    </row>
    <row r="91" spans="1:16" s="36" customFormat="1" x14ac:dyDescent="0.2">
      <c r="A91" s="49">
        <v>87</v>
      </c>
      <c r="B91" s="50">
        <v>45663</v>
      </c>
      <c r="C91" s="51"/>
      <c r="D91" s="51">
        <v>27.38</v>
      </c>
      <c r="E91" s="51">
        <f t="shared" si="0"/>
        <v>36022.688660000007</v>
      </c>
      <c r="F91" s="51">
        <v>88</v>
      </c>
      <c r="G91" s="51">
        <f t="shared" si="1"/>
        <v>147477.78202080002</v>
      </c>
      <c r="H91" s="51">
        <f t="shared" si="2"/>
        <v>315066.17068080005</v>
      </c>
      <c r="I91" s="49"/>
      <c r="P91" s="38"/>
    </row>
    <row r="92" spans="1:16" s="36" customFormat="1" x14ac:dyDescent="0.2">
      <c r="A92" s="49">
        <v>88</v>
      </c>
      <c r="B92" s="50">
        <v>45694</v>
      </c>
      <c r="C92" s="51"/>
      <c r="D92" s="51">
        <v>27.38</v>
      </c>
      <c r="E92" s="51">
        <f t="shared" si="0"/>
        <v>36022.688660000007</v>
      </c>
      <c r="F92" s="51">
        <v>89</v>
      </c>
      <c r="G92" s="51">
        <f t="shared" si="1"/>
        <v>149153.66590740002</v>
      </c>
      <c r="H92" s="51">
        <f t="shared" si="2"/>
        <v>316742.05456740002</v>
      </c>
      <c r="I92" s="49"/>
      <c r="P92" s="38"/>
    </row>
    <row r="93" spans="1:16" s="36" customFormat="1" x14ac:dyDescent="0.2">
      <c r="A93" s="49">
        <v>89</v>
      </c>
      <c r="B93" s="50">
        <v>45722</v>
      </c>
      <c r="C93" s="51"/>
      <c r="D93" s="51">
        <v>27.38</v>
      </c>
      <c r="E93" s="51">
        <f t="shared" si="0"/>
        <v>36022.688660000007</v>
      </c>
      <c r="F93" s="51">
        <v>90</v>
      </c>
      <c r="G93" s="51">
        <f t="shared" si="1"/>
        <v>150829.54979400002</v>
      </c>
      <c r="H93" s="51">
        <f t="shared" si="2"/>
        <v>318417.93845400005</v>
      </c>
      <c r="I93" s="49"/>
      <c r="P93" s="38"/>
    </row>
    <row r="94" spans="1:16" s="36" customFormat="1" x14ac:dyDescent="0.2">
      <c r="A94" s="49">
        <v>90</v>
      </c>
      <c r="B94" s="50">
        <v>45753</v>
      </c>
      <c r="C94" s="51"/>
      <c r="D94" s="51">
        <v>27.38</v>
      </c>
      <c r="E94" s="51">
        <f t="shared" si="0"/>
        <v>36022.688660000007</v>
      </c>
      <c r="F94" s="51">
        <v>91</v>
      </c>
      <c r="G94" s="51">
        <f t="shared" si="1"/>
        <v>152505.43368060002</v>
      </c>
      <c r="H94" s="51">
        <f t="shared" si="2"/>
        <v>320093.82234060008</v>
      </c>
      <c r="I94" s="49"/>
      <c r="P94" s="38"/>
    </row>
    <row r="95" spans="1:16" s="36" customFormat="1" x14ac:dyDescent="0.2">
      <c r="A95" s="49">
        <v>91</v>
      </c>
      <c r="B95" s="50">
        <v>45783</v>
      </c>
      <c r="C95" s="51"/>
      <c r="D95" s="51">
        <v>27.38</v>
      </c>
      <c r="E95" s="51">
        <f t="shared" si="0"/>
        <v>36022.688660000007</v>
      </c>
      <c r="F95" s="51">
        <v>92</v>
      </c>
      <c r="G95" s="51">
        <f t="shared" si="1"/>
        <v>154181.31756720002</v>
      </c>
      <c r="H95" s="51">
        <f t="shared" si="2"/>
        <v>321769.70622720005</v>
      </c>
      <c r="I95" s="49"/>
      <c r="P95" s="38"/>
    </row>
    <row r="96" spans="1:16" s="36" customFormat="1" x14ac:dyDescent="0.2">
      <c r="A96" s="49">
        <v>92</v>
      </c>
      <c r="B96" s="50">
        <v>45814</v>
      </c>
      <c r="C96" s="51"/>
      <c r="D96" s="51">
        <v>27.38</v>
      </c>
      <c r="E96" s="51">
        <f t="shared" si="0"/>
        <v>36022.688660000007</v>
      </c>
      <c r="F96" s="51">
        <v>93</v>
      </c>
      <c r="G96" s="51">
        <f t="shared" si="1"/>
        <v>155857.20145380002</v>
      </c>
      <c r="H96" s="51">
        <f t="shared" si="2"/>
        <v>323445.59011380002</v>
      </c>
      <c r="I96" s="49"/>
      <c r="P96" s="38"/>
    </row>
    <row r="97" spans="1:16" s="36" customFormat="1" x14ac:dyDescent="0.2">
      <c r="A97" s="49">
        <v>93</v>
      </c>
      <c r="B97" s="50">
        <v>45844</v>
      </c>
      <c r="C97" s="51"/>
      <c r="D97" s="51">
        <v>27.38</v>
      </c>
      <c r="E97" s="51">
        <f t="shared" si="0"/>
        <v>36022.688660000007</v>
      </c>
      <c r="F97" s="51">
        <v>94</v>
      </c>
      <c r="G97" s="51">
        <f t="shared" si="1"/>
        <v>157533.08534040002</v>
      </c>
      <c r="H97" s="51">
        <f t="shared" si="2"/>
        <v>325121.47400040005</v>
      </c>
      <c r="I97" s="49"/>
      <c r="P97" s="38"/>
    </row>
    <row r="98" spans="1:16" s="36" customFormat="1" x14ac:dyDescent="0.2">
      <c r="A98" s="49">
        <v>94</v>
      </c>
      <c r="B98" s="50">
        <v>45875</v>
      </c>
      <c r="C98" s="51"/>
      <c r="D98" s="51">
        <v>27.38</v>
      </c>
      <c r="E98" s="51">
        <f t="shared" si="0"/>
        <v>36022.688660000007</v>
      </c>
      <c r="F98" s="51">
        <v>95</v>
      </c>
      <c r="G98" s="51">
        <f t="shared" si="1"/>
        <v>159208.96922700002</v>
      </c>
      <c r="H98" s="51">
        <f t="shared" si="2"/>
        <v>326797.35788700008</v>
      </c>
      <c r="I98" s="49"/>
      <c r="P98" s="38"/>
    </row>
    <row r="99" spans="1:16" s="36" customFormat="1" x14ac:dyDescent="0.2">
      <c r="A99" s="49">
        <v>95</v>
      </c>
      <c r="B99" s="50">
        <v>45906</v>
      </c>
      <c r="C99" s="51"/>
      <c r="D99" s="51">
        <v>27.38</v>
      </c>
      <c r="E99" s="51">
        <f t="shared" si="0"/>
        <v>36022.688660000007</v>
      </c>
      <c r="F99" s="51">
        <v>96</v>
      </c>
      <c r="G99" s="51">
        <f t="shared" si="1"/>
        <v>160884.85311360002</v>
      </c>
      <c r="H99" s="51">
        <f t="shared" si="2"/>
        <v>328473.24177360005</v>
      </c>
      <c r="I99" s="49"/>
      <c r="P99" s="38"/>
    </row>
    <row r="100" spans="1:16" s="36" customFormat="1" x14ac:dyDescent="0.2">
      <c r="A100" s="49">
        <v>96</v>
      </c>
      <c r="B100" s="50">
        <v>45936</v>
      </c>
      <c r="C100" s="51"/>
      <c r="D100" s="51">
        <v>27.38</v>
      </c>
      <c r="E100" s="51">
        <f t="shared" si="0"/>
        <v>36022.688660000007</v>
      </c>
      <c r="F100" s="51">
        <v>97</v>
      </c>
      <c r="G100" s="51">
        <f t="shared" si="1"/>
        <v>162560.73700020002</v>
      </c>
      <c r="H100" s="51">
        <f t="shared" si="2"/>
        <v>330149.12566020002</v>
      </c>
      <c r="I100" s="49"/>
      <c r="P100" s="38"/>
    </row>
    <row r="101" spans="1:16" s="36" customFormat="1" x14ac:dyDescent="0.2">
      <c r="A101" s="49">
        <v>97</v>
      </c>
      <c r="B101" s="50">
        <v>45967</v>
      </c>
      <c r="C101" s="51"/>
      <c r="D101" s="51">
        <v>27.38</v>
      </c>
      <c r="E101" s="51">
        <f t="shared" si="0"/>
        <v>36022.688660000007</v>
      </c>
      <c r="F101" s="51">
        <v>98</v>
      </c>
      <c r="G101" s="51">
        <f t="shared" si="1"/>
        <v>164236.62088680002</v>
      </c>
      <c r="H101" s="51">
        <f t="shared" si="2"/>
        <v>331825.00954680005</v>
      </c>
      <c r="I101" s="49"/>
      <c r="P101" s="38"/>
    </row>
    <row r="102" spans="1:16" s="36" customFormat="1" x14ac:dyDescent="0.2">
      <c r="A102" s="49">
        <v>98</v>
      </c>
      <c r="B102" s="50">
        <v>45997</v>
      </c>
      <c r="C102" s="51"/>
      <c r="D102" s="51">
        <v>27.38</v>
      </c>
      <c r="E102" s="51">
        <f t="shared" si="0"/>
        <v>36022.688660000007</v>
      </c>
      <c r="F102" s="51">
        <v>99</v>
      </c>
      <c r="G102" s="51">
        <f t="shared" si="1"/>
        <v>165912.50477340003</v>
      </c>
      <c r="H102" s="51">
        <f t="shared" si="2"/>
        <v>333500.89343340008</v>
      </c>
      <c r="I102" s="49"/>
      <c r="P102" s="38"/>
    </row>
    <row r="103" spans="1:16" s="36" customFormat="1" x14ac:dyDescent="0.2">
      <c r="A103" s="49">
        <v>99</v>
      </c>
      <c r="B103" s="50">
        <v>46028</v>
      </c>
      <c r="C103" s="51"/>
      <c r="D103" s="51">
        <v>27.38</v>
      </c>
      <c r="E103" s="51">
        <f t="shared" si="0"/>
        <v>36022.688660000007</v>
      </c>
      <c r="F103" s="51">
        <v>100</v>
      </c>
      <c r="G103" s="51">
        <f t="shared" si="1"/>
        <v>167588.38866000003</v>
      </c>
      <c r="H103" s="51">
        <f t="shared" si="2"/>
        <v>335176.77732000005</v>
      </c>
      <c r="I103" s="49"/>
      <c r="P103" s="38"/>
    </row>
    <row r="104" spans="1:16" s="36" customFormat="1" x14ac:dyDescent="0.2">
      <c r="A104" s="49">
        <v>100</v>
      </c>
      <c r="B104" s="50">
        <v>46059</v>
      </c>
      <c r="C104" s="51"/>
      <c r="D104" s="51">
        <v>27.38</v>
      </c>
      <c r="E104" s="51">
        <f t="shared" si="0"/>
        <v>36022.688660000007</v>
      </c>
      <c r="F104" s="51">
        <v>101</v>
      </c>
      <c r="G104" s="51">
        <f t="shared" si="1"/>
        <v>169264.27254660003</v>
      </c>
      <c r="H104" s="51">
        <f t="shared" si="2"/>
        <v>336852.66120660002</v>
      </c>
      <c r="I104" s="49"/>
      <c r="P104" s="38"/>
    </row>
    <row r="105" spans="1:16" s="36" customFormat="1" x14ac:dyDescent="0.2">
      <c r="A105" s="49">
        <v>101</v>
      </c>
      <c r="B105" s="50">
        <v>46087</v>
      </c>
      <c r="C105" s="51"/>
      <c r="D105" s="51">
        <v>27.38</v>
      </c>
      <c r="E105" s="51">
        <f t="shared" si="0"/>
        <v>36022.688660000007</v>
      </c>
      <c r="F105" s="51">
        <v>102</v>
      </c>
      <c r="G105" s="51">
        <f t="shared" si="1"/>
        <v>170940.15643320003</v>
      </c>
      <c r="H105" s="51">
        <f t="shared" si="2"/>
        <v>338528.54509320005</v>
      </c>
      <c r="I105" s="49"/>
      <c r="P105" s="38"/>
    </row>
    <row r="106" spans="1:16" s="36" customFormat="1" x14ac:dyDescent="0.2">
      <c r="A106" s="49">
        <v>102</v>
      </c>
      <c r="B106" s="50">
        <v>46118</v>
      </c>
      <c r="C106" s="51"/>
      <c r="D106" s="51">
        <v>27.38</v>
      </c>
      <c r="E106" s="51">
        <f t="shared" si="0"/>
        <v>36022.688660000007</v>
      </c>
      <c r="F106" s="51">
        <v>103</v>
      </c>
      <c r="G106" s="51">
        <f t="shared" si="1"/>
        <v>172616.04031980003</v>
      </c>
      <c r="H106" s="51">
        <f t="shared" si="2"/>
        <v>340204.42897980008</v>
      </c>
      <c r="I106" s="49"/>
      <c r="P106" s="38"/>
    </row>
    <row r="107" spans="1:16" s="36" customFormat="1" x14ac:dyDescent="0.2">
      <c r="A107" s="49">
        <v>103</v>
      </c>
      <c r="B107" s="50">
        <v>46148</v>
      </c>
      <c r="C107" s="51"/>
      <c r="D107" s="51">
        <v>27.38</v>
      </c>
      <c r="E107" s="51">
        <f t="shared" si="0"/>
        <v>36022.688660000007</v>
      </c>
      <c r="F107" s="51">
        <v>104</v>
      </c>
      <c r="G107" s="51">
        <f t="shared" si="1"/>
        <v>174291.92420640003</v>
      </c>
      <c r="H107" s="51">
        <f t="shared" si="2"/>
        <v>341880.31286640005</v>
      </c>
      <c r="I107" s="49"/>
      <c r="P107" s="38"/>
    </row>
    <row r="108" spans="1:16" s="36" customFormat="1" x14ac:dyDescent="0.2">
      <c r="A108" s="49">
        <v>104</v>
      </c>
      <c r="B108" s="50">
        <v>46179</v>
      </c>
      <c r="C108" s="51"/>
      <c r="D108" s="51">
        <v>27.38</v>
      </c>
      <c r="E108" s="51">
        <f t="shared" si="0"/>
        <v>36022.688660000007</v>
      </c>
      <c r="F108" s="51">
        <v>105</v>
      </c>
      <c r="G108" s="51">
        <f t="shared" si="1"/>
        <v>175967.80809300003</v>
      </c>
      <c r="H108" s="51">
        <f t="shared" si="2"/>
        <v>343556.19675300003</v>
      </c>
      <c r="I108" s="49"/>
      <c r="P108" s="38"/>
    </row>
    <row r="109" spans="1:16" s="36" customFormat="1" x14ac:dyDescent="0.2">
      <c r="A109" s="49">
        <v>105</v>
      </c>
      <c r="B109" s="50">
        <v>46209</v>
      </c>
      <c r="C109" s="51"/>
      <c r="D109" s="51">
        <v>27.38</v>
      </c>
      <c r="E109" s="51">
        <f t="shared" si="0"/>
        <v>36022.688660000007</v>
      </c>
      <c r="F109" s="51">
        <v>106</v>
      </c>
      <c r="G109" s="51">
        <f t="shared" si="1"/>
        <v>177643.69197960003</v>
      </c>
      <c r="H109" s="51">
        <f t="shared" si="2"/>
        <v>345232.08063960006</v>
      </c>
      <c r="I109" s="49"/>
      <c r="P109" s="38"/>
    </row>
    <row r="110" spans="1:16" s="36" customFormat="1" x14ac:dyDescent="0.2">
      <c r="A110" s="49">
        <v>106</v>
      </c>
      <c r="B110" s="50">
        <v>46240</v>
      </c>
      <c r="C110" s="51"/>
      <c r="D110" s="51">
        <v>27.38</v>
      </c>
      <c r="E110" s="51">
        <f t="shared" si="0"/>
        <v>36022.688660000007</v>
      </c>
      <c r="F110" s="51">
        <v>107</v>
      </c>
      <c r="G110" s="51">
        <f t="shared" si="1"/>
        <v>179319.57586620003</v>
      </c>
      <c r="H110" s="51">
        <f t="shared" si="2"/>
        <v>346907.96452620008</v>
      </c>
      <c r="I110" s="49"/>
      <c r="P110" s="38"/>
    </row>
    <row r="111" spans="1:16" s="36" customFormat="1" x14ac:dyDescent="0.2">
      <c r="A111" s="49">
        <v>107</v>
      </c>
      <c r="B111" s="50">
        <v>46271</v>
      </c>
      <c r="C111" s="51"/>
      <c r="D111" s="51">
        <v>27.38</v>
      </c>
      <c r="E111" s="51">
        <f t="shared" si="0"/>
        <v>36022.688660000007</v>
      </c>
      <c r="F111" s="51">
        <v>108</v>
      </c>
      <c r="G111" s="51">
        <f t="shared" si="1"/>
        <v>180995.45975280003</v>
      </c>
      <c r="H111" s="51">
        <f t="shared" si="2"/>
        <v>348583.84841280006</v>
      </c>
      <c r="I111" s="49"/>
      <c r="P111" s="38"/>
    </row>
    <row r="112" spans="1:16" s="36" customFormat="1" x14ac:dyDescent="0.2">
      <c r="A112" s="49">
        <v>108</v>
      </c>
      <c r="B112" s="50">
        <v>46301</v>
      </c>
      <c r="C112" s="51"/>
      <c r="D112" s="51">
        <v>27.38</v>
      </c>
      <c r="E112" s="51">
        <f t="shared" si="0"/>
        <v>36022.688660000007</v>
      </c>
      <c r="F112" s="51">
        <v>109</v>
      </c>
      <c r="G112" s="51">
        <f t="shared" si="1"/>
        <v>182671.34363940003</v>
      </c>
      <c r="H112" s="51">
        <f t="shared" si="2"/>
        <v>350259.73229940003</v>
      </c>
      <c r="I112" s="49"/>
      <c r="P112" s="38"/>
    </row>
    <row r="113" spans="1:16" s="36" customFormat="1" x14ac:dyDescent="0.2">
      <c r="A113" s="49">
        <v>109</v>
      </c>
      <c r="B113" s="50">
        <v>46332</v>
      </c>
      <c r="C113" s="51"/>
      <c r="D113" s="51">
        <v>27.38</v>
      </c>
      <c r="E113" s="51">
        <f t="shared" si="0"/>
        <v>36022.688660000007</v>
      </c>
      <c r="F113" s="51">
        <v>110</v>
      </c>
      <c r="G113" s="51">
        <f t="shared" si="1"/>
        <v>184347.22752600003</v>
      </c>
      <c r="H113" s="51">
        <f t="shared" si="2"/>
        <v>351935.61618600006</v>
      </c>
      <c r="I113" s="49"/>
      <c r="P113" s="38"/>
    </row>
    <row r="114" spans="1:16" s="36" customFormat="1" x14ac:dyDescent="0.2">
      <c r="A114" s="49">
        <v>110</v>
      </c>
      <c r="B114" s="50">
        <v>46362</v>
      </c>
      <c r="C114" s="51"/>
      <c r="D114" s="51">
        <v>27.38</v>
      </c>
      <c r="E114" s="51">
        <f t="shared" si="0"/>
        <v>36022.688660000007</v>
      </c>
      <c r="F114" s="51">
        <v>111</v>
      </c>
      <c r="G114" s="51">
        <f t="shared" si="1"/>
        <v>186023.11141260003</v>
      </c>
      <c r="H114" s="51">
        <f t="shared" si="2"/>
        <v>353611.50007260009</v>
      </c>
      <c r="I114" s="49"/>
      <c r="P114" s="38"/>
    </row>
    <row r="115" spans="1:16" s="36" customFormat="1" x14ac:dyDescent="0.2">
      <c r="A115" s="49">
        <v>111</v>
      </c>
      <c r="B115" s="50">
        <v>46393</v>
      </c>
      <c r="C115" s="51"/>
      <c r="D115" s="51">
        <v>27.38</v>
      </c>
      <c r="E115" s="51">
        <f t="shared" si="0"/>
        <v>36022.688660000007</v>
      </c>
      <c r="F115" s="51">
        <v>112</v>
      </c>
      <c r="G115" s="51">
        <f t="shared" si="1"/>
        <v>187698.99529920003</v>
      </c>
      <c r="H115" s="51">
        <f t="shared" si="2"/>
        <v>355287.38395920006</v>
      </c>
      <c r="I115" s="49"/>
      <c r="P115" s="38"/>
    </row>
    <row r="116" spans="1:16" s="36" customFormat="1" x14ac:dyDescent="0.2">
      <c r="A116" s="49">
        <v>112</v>
      </c>
      <c r="B116" s="50">
        <v>46424</v>
      </c>
      <c r="C116" s="51"/>
      <c r="D116" s="51">
        <v>27.38</v>
      </c>
      <c r="E116" s="51">
        <f t="shared" si="0"/>
        <v>36022.688660000007</v>
      </c>
      <c r="F116" s="51">
        <v>113</v>
      </c>
      <c r="G116" s="51">
        <f t="shared" si="1"/>
        <v>189374.87918580003</v>
      </c>
      <c r="H116" s="51">
        <f t="shared" si="2"/>
        <v>356963.26784580003</v>
      </c>
      <c r="I116" s="49"/>
      <c r="P116" s="38"/>
    </row>
    <row r="117" spans="1:16" s="36" customFormat="1" x14ac:dyDescent="0.2">
      <c r="A117" s="49">
        <v>113</v>
      </c>
      <c r="B117" s="50">
        <v>46452</v>
      </c>
      <c r="C117" s="51"/>
      <c r="D117" s="51">
        <v>27.38</v>
      </c>
      <c r="E117" s="51">
        <f t="shared" si="0"/>
        <v>36022.688660000007</v>
      </c>
      <c r="F117" s="51">
        <v>114</v>
      </c>
      <c r="G117" s="51">
        <f t="shared" si="1"/>
        <v>191050.7630724</v>
      </c>
      <c r="H117" s="51">
        <f t="shared" si="2"/>
        <v>358639.15173240006</v>
      </c>
      <c r="I117" s="49"/>
      <c r="P117" s="38"/>
    </row>
    <row r="118" spans="1:16" s="36" customFormat="1" x14ac:dyDescent="0.2">
      <c r="A118" s="49">
        <v>114</v>
      </c>
      <c r="B118" s="50">
        <v>46483</v>
      </c>
      <c r="C118" s="51"/>
      <c r="D118" s="51">
        <v>27.38</v>
      </c>
      <c r="E118" s="51">
        <f t="shared" si="0"/>
        <v>36022.688660000007</v>
      </c>
      <c r="F118" s="51">
        <v>115</v>
      </c>
      <c r="G118" s="51">
        <f t="shared" si="1"/>
        <v>192726.64695900003</v>
      </c>
      <c r="H118" s="51">
        <f t="shared" si="2"/>
        <v>360315.03561900009</v>
      </c>
      <c r="I118" s="49"/>
      <c r="P118" s="38"/>
    </row>
    <row r="119" spans="1:16" s="36" customFormat="1" x14ac:dyDescent="0.2">
      <c r="A119" s="49">
        <v>115</v>
      </c>
      <c r="B119" s="50">
        <v>46513</v>
      </c>
      <c r="C119" s="51"/>
      <c r="D119" s="51">
        <v>27.38</v>
      </c>
      <c r="E119" s="51">
        <f t="shared" si="0"/>
        <v>36022.688660000007</v>
      </c>
      <c r="F119" s="51">
        <v>116</v>
      </c>
      <c r="G119" s="51">
        <f t="shared" si="1"/>
        <v>194402.53084560003</v>
      </c>
      <c r="H119" s="51">
        <f t="shared" si="2"/>
        <v>361990.91950560006</v>
      </c>
      <c r="I119" s="49"/>
      <c r="P119" s="38"/>
    </row>
    <row r="120" spans="1:16" s="36" customFormat="1" x14ac:dyDescent="0.2">
      <c r="A120" s="49">
        <v>116</v>
      </c>
      <c r="B120" s="50">
        <v>46544</v>
      </c>
      <c r="C120" s="51"/>
      <c r="D120" s="51">
        <v>27.38</v>
      </c>
      <c r="E120" s="51">
        <f t="shared" si="0"/>
        <v>36022.688660000007</v>
      </c>
      <c r="F120" s="51">
        <v>117</v>
      </c>
      <c r="G120" s="51">
        <f t="shared" si="1"/>
        <v>196078.41473220001</v>
      </c>
      <c r="H120" s="51">
        <f t="shared" si="2"/>
        <v>363666.80339220003</v>
      </c>
      <c r="I120" s="49"/>
      <c r="P120" s="38"/>
    </row>
    <row r="121" spans="1:16" s="36" customFormat="1" x14ac:dyDescent="0.2">
      <c r="A121" s="49">
        <v>117</v>
      </c>
      <c r="B121" s="50">
        <v>46574</v>
      </c>
      <c r="C121" s="51"/>
      <c r="D121" s="51">
        <v>27.38</v>
      </c>
      <c r="E121" s="51">
        <f t="shared" si="0"/>
        <v>36022.688660000007</v>
      </c>
      <c r="F121" s="51">
        <v>118</v>
      </c>
      <c r="G121" s="51">
        <f t="shared" si="1"/>
        <v>197754.29861880004</v>
      </c>
      <c r="H121" s="51">
        <f t="shared" si="2"/>
        <v>365342.68727880006</v>
      </c>
      <c r="I121" s="49"/>
      <c r="P121" s="38"/>
    </row>
    <row r="122" spans="1:16" s="36" customFormat="1" x14ac:dyDescent="0.2">
      <c r="A122" s="49">
        <v>118</v>
      </c>
      <c r="B122" s="50">
        <v>46605</v>
      </c>
      <c r="C122" s="51"/>
      <c r="D122" s="51">
        <v>27.38</v>
      </c>
      <c r="E122" s="51">
        <f t="shared" ref="E122:E185" si="3">$H$5*D122/100</f>
        <v>36022.688660000007</v>
      </c>
      <c r="F122" s="51">
        <v>119</v>
      </c>
      <c r="G122" s="51">
        <f t="shared" ref="G122:G185" si="4">($H$5+E122)*F122/100</f>
        <v>199430.18250540004</v>
      </c>
      <c r="H122" s="51">
        <f t="shared" ref="H122:H185" si="5">$H$5+E122+G122</f>
        <v>367018.57116540009</v>
      </c>
      <c r="I122" s="49"/>
      <c r="P122" s="38"/>
    </row>
    <row r="123" spans="1:16" s="36" customFormat="1" x14ac:dyDescent="0.2">
      <c r="A123" s="49">
        <v>119</v>
      </c>
      <c r="B123" s="50">
        <v>46636</v>
      </c>
      <c r="C123" s="51"/>
      <c r="D123" s="51">
        <v>27.38</v>
      </c>
      <c r="E123" s="51">
        <f t="shared" si="3"/>
        <v>36022.688660000007</v>
      </c>
      <c r="F123" s="51">
        <v>120</v>
      </c>
      <c r="G123" s="51">
        <f t="shared" si="4"/>
        <v>201106.06639200001</v>
      </c>
      <c r="H123" s="51">
        <f t="shared" si="5"/>
        <v>368694.455052</v>
      </c>
      <c r="I123" s="49"/>
      <c r="P123" s="38"/>
    </row>
    <row r="124" spans="1:16" s="36" customFormat="1" x14ac:dyDescent="0.2">
      <c r="A124" s="49">
        <v>120</v>
      </c>
      <c r="B124" s="50">
        <v>46666</v>
      </c>
      <c r="C124" s="51"/>
      <c r="D124" s="51">
        <v>27.38</v>
      </c>
      <c r="E124" s="51">
        <f t="shared" si="3"/>
        <v>36022.688660000007</v>
      </c>
      <c r="F124" s="51">
        <v>121</v>
      </c>
      <c r="G124" s="51">
        <f t="shared" si="4"/>
        <v>202781.95027860004</v>
      </c>
      <c r="H124" s="51">
        <f t="shared" si="5"/>
        <v>370370.33893860003</v>
      </c>
      <c r="I124" s="49"/>
      <c r="P124" s="38"/>
    </row>
    <row r="125" spans="1:16" s="36" customFormat="1" x14ac:dyDescent="0.2">
      <c r="A125" s="49">
        <v>121</v>
      </c>
      <c r="B125" s="50">
        <v>46697</v>
      </c>
      <c r="C125" s="51"/>
      <c r="D125" s="51">
        <v>27.38</v>
      </c>
      <c r="E125" s="51">
        <f t="shared" si="3"/>
        <v>36022.688660000007</v>
      </c>
      <c r="F125" s="51">
        <v>122</v>
      </c>
      <c r="G125" s="51">
        <f t="shared" si="4"/>
        <v>204457.83416520004</v>
      </c>
      <c r="H125" s="51">
        <f t="shared" si="5"/>
        <v>372046.22282520006</v>
      </c>
      <c r="I125" s="49"/>
      <c r="P125" s="38"/>
    </row>
    <row r="126" spans="1:16" s="36" customFormat="1" x14ac:dyDescent="0.2">
      <c r="A126" s="49">
        <v>122</v>
      </c>
      <c r="B126" s="50">
        <v>46727</v>
      </c>
      <c r="C126" s="51"/>
      <c r="D126" s="51">
        <v>27.38</v>
      </c>
      <c r="E126" s="51">
        <f t="shared" si="3"/>
        <v>36022.688660000007</v>
      </c>
      <c r="F126" s="51">
        <v>123</v>
      </c>
      <c r="G126" s="51">
        <f t="shared" si="4"/>
        <v>206133.71805180001</v>
      </c>
      <c r="H126" s="51">
        <f t="shared" si="5"/>
        <v>373722.10671180004</v>
      </c>
      <c r="I126" s="49"/>
      <c r="P126" s="38"/>
    </row>
    <row r="127" spans="1:16" s="36" customFormat="1" x14ac:dyDescent="0.2">
      <c r="A127" s="49">
        <v>123</v>
      </c>
      <c r="B127" s="50">
        <v>46758</v>
      </c>
      <c r="C127" s="51"/>
      <c r="D127" s="51">
        <v>27.38</v>
      </c>
      <c r="E127" s="51">
        <f t="shared" si="3"/>
        <v>36022.688660000007</v>
      </c>
      <c r="F127" s="51">
        <v>124</v>
      </c>
      <c r="G127" s="51">
        <f t="shared" si="4"/>
        <v>207809.60193840004</v>
      </c>
      <c r="H127" s="51">
        <f t="shared" si="5"/>
        <v>375397.99059840007</v>
      </c>
      <c r="I127" s="49"/>
      <c r="P127" s="38"/>
    </row>
    <row r="128" spans="1:16" s="36" customFormat="1" x14ac:dyDescent="0.2">
      <c r="A128" s="49">
        <v>124</v>
      </c>
      <c r="B128" s="50">
        <v>46789</v>
      </c>
      <c r="C128" s="51"/>
      <c r="D128" s="51">
        <v>27.38</v>
      </c>
      <c r="E128" s="51">
        <f t="shared" si="3"/>
        <v>36022.688660000007</v>
      </c>
      <c r="F128" s="51">
        <v>125</v>
      </c>
      <c r="G128" s="51">
        <f t="shared" si="4"/>
        <v>209485.48582500004</v>
      </c>
      <c r="H128" s="51">
        <f t="shared" si="5"/>
        <v>377073.87448500004</v>
      </c>
      <c r="I128" s="49"/>
      <c r="P128" s="38"/>
    </row>
    <row r="129" spans="1:16" s="36" customFormat="1" x14ac:dyDescent="0.2">
      <c r="A129" s="49">
        <v>125</v>
      </c>
      <c r="B129" s="50">
        <v>46818</v>
      </c>
      <c r="C129" s="51"/>
      <c r="D129" s="51">
        <v>27.38</v>
      </c>
      <c r="E129" s="51">
        <f t="shared" si="3"/>
        <v>36022.688660000007</v>
      </c>
      <c r="F129" s="51">
        <v>126</v>
      </c>
      <c r="G129" s="51">
        <f t="shared" si="4"/>
        <v>211161.36971160001</v>
      </c>
      <c r="H129" s="51">
        <f t="shared" si="5"/>
        <v>378749.75837160007</v>
      </c>
      <c r="I129" s="49"/>
      <c r="P129" s="38"/>
    </row>
    <row r="130" spans="1:16" s="36" customFormat="1" x14ac:dyDescent="0.2">
      <c r="A130" s="49">
        <v>126</v>
      </c>
      <c r="B130" s="50">
        <v>46849</v>
      </c>
      <c r="C130" s="51"/>
      <c r="D130" s="51">
        <v>27.38</v>
      </c>
      <c r="E130" s="51">
        <f t="shared" si="3"/>
        <v>36022.688660000007</v>
      </c>
      <c r="F130" s="51">
        <v>127</v>
      </c>
      <c r="G130" s="51">
        <f t="shared" si="4"/>
        <v>212837.25359820004</v>
      </c>
      <c r="H130" s="51">
        <f t="shared" si="5"/>
        <v>380425.6422582001</v>
      </c>
      <c r="I130" s="49"/>
      <c r="P130" s="38"/>
    </row>
    <row r="131" spans="1:16" s="36" customFormat="1" x14ac:dyDescent="0.2">
      <c r="A131" s="49">
        <v>127</v>
      </c>
      <c r="B131" s="50">
        <v>46879</v>
      </c>
      <c r="C131" s="51"/>
      <c r="D131" s="51">
        <v>27.38</v>
      </c>
      <c r="E131" s="51">
        <f t="shared" si="3"/>
        <v>36022.688660000007</v>
      </c>
      <c r="F131" s="51">
        <v>128</v>
      </c>
      <c r="G131" s="51">
        <f t="shared" si="4"/>
        <v>214513.13748480004</v>
      </c>
      <c r="H131" s="51">
        <f t="shared" si="5"/>
        <v>382101.52614480007</v>
      </c>
      <c r="I131" s="49"/>
      <c r="P131" s="38"/>
    </row>
    <row r="132" spans="1:16" s="36" customFormat="1" x14ac:dyDescent="0.2">
      <c r="A132" s="49">
        <v>128</v>
      </c>
      <c r="B132" s="50">
        <v>46910</v>
      </c>
      <c r="C132" s="51"/>
      <c r="D132" s="51">
        <v>27.38</v>
      </c>
      <c r="E132" s="51">
        <f t="shared" si="3"/>
        <v>36022.688660000007</v>
      </c>
      <c r="F132" s="51">
        <v>129</v>
      </c>
      <c r="G132" s="51">
        <f t="shared" si="4"/>
        <v>216189.02137140001</v>
      </c>
      <c r="H132" s="51">
        <f t="shared" si="5"/>
        <v>383777.41003140004</v>
      </c>
      <c r="I132" s="49"/>
      <c r="P132" s="38"/>
    </row>
    <row r="133" spans="1:16" s="36" customFormat="1" x14ac:dyDescent="0.2">
      <c r="A133" s="49">
        <v>129</v>
      </c>
      <c r="B133" s="50">
        <v>46940</v>
      </c>
      <c r="C133" s="51"/>
      <c r="D133" s="51">
        <v>27.38</v>
      </c>
      <c r="E133" s="51">
        <f t="shared" si="3"/>
        <v>36022.688660000007</v>
      </c>
      <c r="F133" s="51">
        <v>130</v>
      </c>
      <c r="G133" s="51">
        <f t="shared" si="4"/>
        <v>217864.90525800004</v>
      </c>
      <c r="H133" s="51">
        <f t="shared" si="5"/>
        <v>385453.29391800007</v>
      </c>
      <c r="I133" s="49"/>
      <c r="P133" s="38"/>
    </row>
    <row r="134" spans="1:16" s="36" customFormat="1" x14ac:dyDescent="0.2">
      <c r="A134" s="49">
        <v>130</v>
      </c>
      <c r="B134" s="50">
        <v>46971</v>
      </c>
      <c r="C134" s="51"/>
      <c r="D134" s="51">
        <v>27.38</v>
      </c>
      <c r="E134" s="51">
        <f t="shared" si="3"/>
        <v>36022.688660000007</v>
      </c>
      <c r="F134" s="51">
        <v>131</v>
      </c>
      <c r="G134" s="51">
        <f t="shared" si="4"/>
        <v>219540.78914460004</v>
      </c>
      <c r="H134" s="51">
        <f t="shared" si="5"/>
        <v>387129.1778046001</v>
      </c>
      <c r="I134" s="49"/>
      <c r="P134" s="38"/>
    </row>
    <row r="135" spans="1:16" s="36" customFormat="1" x14ac:dyDescent="0.2">
      <c r="A135" s="49">
        <v>131</v>
      </c>
      <c r="B135" s="50">
        <v>47002</v>
      </c>
      <c r="C135" s="51"/>
      <c r="D135" s="51">
        <v>27.38</v>
      </c>
      <c r="E135" s="51">
        <f t="shared" si="3"/>
        <v>36022.688660000007</v>
      </c>
      <c r="F135" s="51">
        <v>132</v>
      </c>
      <c r="G135" s="51">
        <f t="shared" si="4"/>
        <v>221216.67303120001</v>
      </c>
      <c r="H135" s="51">
        <f t="shared" si="5"/>
        <v>388805.06169120001</v>
      </c>
      <c r="I135" s="49"/>
      <c r="P135" s="38"/>
    </row>
    <row r="136" spans="1:16" s="36" customFormat="1" x14ac:dyDescent="0.2">
      <c r="A136" s="49">
        <v>132</v>
      </c>
      <c r="B136" s="50">
        <v>47032</v>
      </c>
      <c r="C136" s="51"/>
      <c r="D136" s="51">
        <v>27.38</v>
      </c>
      <c r="E136" s="51">
        <f t="shared" si="3"/>
        <v>36022.688660000007</v>
      </c>
      <c r="F136" s="51">
        <v>133</v>
      </c>
      <c r="G136" s="51">
        <f t="shared" si="4"/>
        <v>222892.55691780004</v>
      </c>
      <c r="H136" s="51">
        <f t="shared" si="5"/>
        <v>390480.94557780004</v>
      </c>
      <c r="I136" s="49"/>
      <c r="P136" s="38"/>
    </row>
    <row r="137" spans="1:16" s="36" customFormat="1" x14ac:dyDescent="0.2">
      <c r="A137" s="49">
        <v>133</v>
      </c>
      <c r="B137" s="50">
        <v>47063</v>
      </c>
      <c r="C137" s="51"/>
      <c r="D137" s="51">
        <v>27.38</v>
      </c>
      <c r="E137" s="51">
        <f t="shared" si="3"/>
        <v>36022.688660000007</v>
      </c>
      <c r="F137" s="51">
        <v>134</v>
      </c>
      <c r="G137" s="51">
        <f t="shared" si="4"/>
        <v>224568.44080440004</v>
      </c>
      <c r="H137" s="51">
        <f t="shared" si="5"/>
        <v>392156.82946440007</v>
      </c>
      <c r="I137" s="49"/>
      <c r="P137" s="38"/>
    </row>
    <row r="138" spans="1:16" s="36" customFormat="1" x14ac:dyDescent="0.2">
      <c r="A138" s="49">
        <v>134</v>
      </c>
      <c r="B138" s="50">
        <v>47093</v>
      </c>
      <c r="C138" s="51"/>
      <c r="D138" s="51">
        <v>27.38</v>
      </c>
      <c r="E138" s="51">
        <f t="shared" si="3"/>
        <v>36022.688660000007</v>
      </c>
      <c r="F138" s="51">
        <v>135</v>
      </c>
      <c r="G138" s="51">
        <f t="shared" si="4"/>
        <v>226244.32469100002</v>
      </c>
      <c r="H138" s="51">
        <f t="shared" si="5"/>
        <v>393832.71335100004</v>
      </c>
      <c r="I138" s="49"/>
      <c r="P138" s="38"/>
    </row>
    <row r="139" spans="1:16" s="36" customFormat="1" x14ac:dyDescent="0.2">
      <c r="A139" s="49">
        <v>135</v>
      </c>
      <c r="B139" s="50">
        <v>47124</v>
      </c>
      <c r="C139" s="51"/>
      <c r="D139" s="51">
        <v>27.38</v>
      </c>
      <c r="E139" s="51">
        <f t="shared" si="3"/>
        <v>36022.688660000007</v>
      </c>
      <c r="F139" s="51">
        <v>136</v>
      </c>
      <c r="G139" s="51">
        <f t="shared" si="4"/>
        <v>227920.20857760005</v>
      </c>
      <c r="H139" s="51">
        <f t="shared" si="5"/>
        <v>395508.59723760007</v>
      </c>
      <c r="I139" s="49"/>
      <c r="P139" s="38"/>
    </row>
    <row r="140" spans="1:16" s="36" customFormat="1" x14ac:dyDescent="0.2">
      <c r="A140" s="49">
        <v>136</v>
      </c>
      <c r="B140" s="50">
        <v>47155</v>
      </c>
      <c r="C140" s="51"/>
      <c r="D140" s="51">
        <v>27.38</v>
      </c>
      <c r="E140" s="51">
        <f t="shared" si="3"/>
        <v>36022.688660000007</v>
      </c>
      <c r="F140" s="51">
        <v>137</v>
      </c>
      <c r="G140" s="51">
        <f t="shared" si="4"/>
        <v>229596.09246420005</v>
      </c>
      <c r="H140" s="51">
        <f t="shared" si="5"/>
        <v>397184.48112420004</v>
      </c>
      <c r="I140" s="49"/>
      <c r="P140" s="38"/>
    </row>
    <row r="141" spans="1:16" s="36" customFormat="1" x14ac:dyDescent="0.2">
      <c r="A141" s="49">
        <v>137</v>
      </c>
      <c r="B141" s="50">
        <v>47183</v>
      </c>
      <c r="C141" s="51"/>
      <c r="D141" s="51">
        <v>27.38</v>
      </c>
      <c r="E141" s="51">
        <f t="shared" si="3"/>
        <v>36022.688660000007</v>
      </c>
      <c r="F141" s="51">
        <v>138</v>
      </c>
      <c r="G141" s="51">
        <f t="shared" si="4"/>
        <v>231271.97635080002</v>
      </c>
      <c r="H141" s="51">
        <f t="shared" si="5"/>
        <v>398860.36501080007</v>
      </c>
      <c r="I141" s="49"/>
      <c r="P141" s="38"/>
    </row>
    <row r="142" spans="1:16" s="36" customFormat="1" x14ac:dyDescent="0.2">
      <c r="A142" s="49">
        <v>138</v>
      </c>
      <c r="B142" s="50">
        <v>47214</v>
      </c>
      <c r="C142" s="51"/>
      <c r="D142" s="51">
        <v>27.38</v>
      </c>
      <c r="E142" s="51">
        <f t="shared" si="3"/>
        <v>36022.688660000007</v>
      </c>
      <c r="F142" s="51">
        <v>139</v>
      </c>
      <c r="G142" s="51">
        <f t="shared" si="4"/>
        <v>232947.86023740005</v>
      </c>
      <c r="H142" s="51">
        <f t="shared" si="5"/>
        <v>400536.2488974001</v>
      </c>
      <c r="I142" s="49"/>
      <c r="P142" s="38"/>
    </row>
    <row r="143" spans="1:16" s="36" customFormat="1" x14ac:dyDescent="0.2">
      <c r="A143" s="49">
        <v>139</v>
      </c>
      <c r="B143" s="50">
        <v>47244</v>
      </c>
      <c r="C143" s="51"/>
      <c r="D143" s="51">
        <v>27.38</v>
      </c>
      <c r="E143" s="51">
        <f t="shared" si="3"/>
        <v>36022.688660000007</v>
      </c>
      <c r="F143" s="51">
        <v>140</v>
      </c>
      <c r="G143" s="51">
        <f t="shared" si="4"/>
        <v>234623.74412400005</v>
      </c>
      <c r="H143" s="51">
        <f t="shared" si="5"/>
        <v>402212.13278400007</v>
      </c>
      <c r="I143" s="49"/>
      <c r="P143" s="38"/>
    </row>
    <row r="144" spans="1:16" s="36" customFormat="1" x14ac:dyDescent="0.2">
      <c r="A144" s="49">
        <v>140</v>
      </c>
      <c r="B144" s="50">
        <v>47275</v>
      </c>
      <c r="C144" s="51"/>
      <c r="D144" s="51">
        <v>27.38</v>
      </c>
      <c r="E144" s="51">
        <f t="shared" si="3"/>
        <v>36022.688660000007</v>
      </c>
      <c r="F144" s="51">
        <v>141</v>
      </c>
      <c r="G144" s="51">
        <f t="shared" si="4"/>
        <v>236299.62801060002</v>
      </c>
      <c r="H144" s="51">
        <f t="shared" si="5"/>
        <v>403888.01667060005</v>
      </c>
      <c r="I144" s="49"/>
      <c r="P144" s="38"/>
    </row>
    <row r="145" spans="1:16" s="36" customFormat="1" x14ac:dyDescent="0.2">
      <c r="A145" s="49">
        <v>141</v>
      </c>
      <c r="B145" s="50">
        <v>47305</v>
      </c>
      <c r="C145" s="51"/>
      <c r="D145" s="51">
        <v>27.38</v>
      </c>
      <c r="E145" s="51">
        <f t="shared" si="3"/>
        <v>36022.688660000007</v>
      </c>
      <c r="F145" s="51">
        <v>142</v>
      </c>
      <c r="G145" s="51">
        <f t="shared" si="4"/>
        <v>237975.51189720005</v>
      </c>
      <c r="H145" s="51">
        <f t="shared" si="5"/>
        <v>405563.90055720008</v>
      </c>
      <c r="I145" s="49"/>
      <c r="P145" s="38"/>
    </row>
    <row r="146" spans="1:16" s="36" customFormat="1" x14ac:dyDescent="0.2">
      <c r="A146" s="49">
        <v>142</v>
      </c>
      <c r="B146" s="50">
        <v>47336</v>
      </c>
      <c r="C146" s="51"/>
      <c r="D146" s="51">
        <v>27.38</v>
      </c>
      <c r="E146" s="51">
        <f t="shared" si="3"/>
        <v>36022.688660000007</v>
      </c>
      <c r="F146" s="51">
        <v>143</v>
      </c>
      <c r="G146" s="51">
        <f t="shared" si="4"/>
        <v>239651.39578380005</v>
      </c>
      <c r="H146" s="51">
        <f t="shared" si="5"/>
        <v>407239.7844438001</v>
      </c>
      <c r="I146" s="49"/>
      <c r="P146" s="38"/>
    </row>
    <row r="147" spans="1:16" s="36" customFormat="1" x14ac:dyDescent="0.2">
      <c r="A147" s="49">
        <v>143</v>
      </c>
      <c r="B147" s="50">
        <v>47367</v>
      </c>
      <c r="C147" s="51"/>
      <c r="D147" s="51">
        <v>27.38</v>
      </c>
      <c r="E147" s="51">
        <f t="shared" si="3"/>
        <v>36022.688660000007</v>
      </c>
      <c r="F147" s="51">
        <v>144</v>
      </c>
      <c r="G147" s="51">
        <f t="shared" si="4"/>
        <v>241327.27967040002</v>
      </c>
      <c r="H147" s="51">
        <f t="shared" si="5"/>
        <v>408915.66833040002</v>
      </c>
      <c r="I147" s="49"/>
      <c r="P147" s="38"/>
    </row>
    <row r="148" spans="1:16" s="36" customFormat="1" x14ac:dyDescent="0.2">
      <c r="A148" s="49">
        <v>144</v>
      </c>
      <c r="B148" s="50">
        <v>47397</v>
      </c>
      <c r="C148" s="51"/>
      <c r="D148" s="51">
        <v>27.38</v>
      </c>
      <c r="E148" s="51">
        <f t="shared" si="3"/>
        <v>36022.688660000007</v>
      </c>
      <c r="F148" s="51">
        <v>145</v>
      </c>
      <c r="G148" s="51">
        <f t="shared" si="4"/>
        <v>243003.16355700005</v>
      </c>
      <c r="H148" s="51">
        <f t="shared" si="5"/>
        <v>410591.55221700005</v>
      </c>
      <c r="I148" s="49"/>
      <c r="P148" s="38"/>
    </row>
    <row r="149" spans="1:16" s="36" customFormat="1" x14ac:dyDescent="0.2">
      <c r="A149" s="49">
        <v>145</v>
      </c>
      <c r="B149" s="50">
        <v>47428</v>
      </c>
      <c r="C149" s="51"/>
      <c r="D149" s="51">
        <v>27.38</v>
      </c>
      <c r="E149" s="51">
        <f t="shared" si="3"/>
        <v>36022.688660000007</v>
      </c>
      <c r="F149" s="51">
        <v>146</v>
      </c>
      <c r="G149" s="51">
        <f t="shared" si="4"/>
        <v>244679.04744360002</v>
      </c>
      <c r="H149" s="51">
        <f t="shared" si="5"/>
        <v>412267.43610360008</v>
      </c>
      <c r="I149" s="49"/>
      <c r="P149" s="38"/>
    </row>
    <row r="150" spans="1:16" s="36" customFormat="1" x14ac:dyDescent="0.2">
      <c r="A150" s="49">
        <v>146</v>
      </c>
      <c r="B150" s="50">
        <v>47458</v>
      </c>
      <c r="C150" s="51"/>
      <c r="D150" s="51">
        <v>27.38</v>
      </c>
      <c r="E150" s="51">
        <f t="shared" si="3"/>
        <v>36022.688660000007</v>
      </c>
      <c r="F150" s="51">
        <v>147</v>
      </c>
      <c r="G150" s="51">
        <f t="shared" si="4"/>
        <v>246354.93133020002</v>
      </c>
      <c r="H150" s="51">
        <f t="shared" si="5"/>
        <v>413943.31999020005</v>
      </c>
      <c r="I150" s="49"/>
      <c r="P150" s="38"/>
    </row>
    <row r="151" spans="1:16" s="36" customFormat="1" x14ac:dyDescent="0.2">
      <c r="A151" s="49">
        <v>147</v>
      </c>
      <c r="B151" s="50">
        <v>47489</v>
      </c>
      <c r="C151" s="51"/>
      <c r="D151" s="51">
        <v>27.38</v>
      </c>
      <c r="E151" s="51">
        <f t="shared" si="3"/>
        <v>36022.688660000007</v>
      </c>
      <c r="F151" s="51">
        <v>148</v>
      </c>
      <c r="G151" s="51">
        <f t="shared" si="4"/>
        <v>248030.81521680005</v>
      </c>
      <c r="H151" s="51">
        <f t="shared" si="5"/>
        <v>415619.20387680008</v>
      </c>
      <c r="I151" s="49"/>
      <c r="P151" s="38"/>
    </row>
    <row r="152" spans="1:16" s="36" customFormat="1" x14ac:dyDescent="0.2">
      <c r="A152" s="49">
        <v>148</v>
      </c>
      <c r="B152" s="50">
        <v>47520</v>
      </c>
      <c r="C152" s="51"/>
      <c r="D152" s="51">
        <v>27.38</v>
      </c>
      <c r="E152" s="51">
        <f t="shared" si="3"/>
        <v>36022.688660000007</v>
      </c>
      <c r="F152" s="51">
        <v>149</v>
      </c>
      <c r="G152" s="51">
        <f t="shared" si="4"/>
        <v>249706.69910340002</v>
      </c>
      <c r="H152" s="51">
        <f t="shared" si="5"/>
        <v>417295.08776340005</v>
      </c>
      <c r="I152" s="49"/>
      <c r="P152" s="38"/>
    </row>
    <row r="153" spans="1:16" s="36" customFormat="1" x14ac:dyDescent="0.2">
      <c r="A153" s="49">
        <v>149</v>
      </c>
      <c r="B153" s="50">
        <v>47548</v>
      </c>
      <c r="C153" s="51"/>
      <c r="D153" s="51">
        <v>27.38</v>
      </c>
      <c r="E153" s="51">
        <f t="shared" si="3"/>
        <v>36022.688660000007</v>
      </c>
      <c r="F153" s="51">
        <v>150</v>
      </c>
      <c r="G153" s="51">
        <f t="shared" si="4"/>
        <v>251382.58299000002</v>
      </c>
      <c r="H153" s="51">
        <f t="shared" si="5"/>
        <v>418970.97165000008</v>
      </c>
      <c r="I153" s="49"/>
      <c r="P153" s="38"/>
    </row>
    <row r="154" spans="1:16" s="36" customFormat="1" x14ac:dyDescent="0.2">
      <c r="A154" s="49">
        <v>150</v>
      </c>
      <c r="B154" s="50">
        <v>47579</v>
      </c>
      <c r="C154" s="51"/>
      <c r="D154" s="51">
        <v>27.38</v>
      </c>
      <c r="E154" s="51">
        <f t="shared" si="3"/>
        <v>36022.688660000007</v>
      </c>
      <c r="F154" s="51">
        <v>151</v>
      </c>
      <c r="G154" s="51">
        <f t="shared" si="4"/>
        <v>253058.46687660005</v>
      </c>
      <c r="H154" s="51">
        <f t="shared" si="5"/>
        <v>420646.85553660011</v>
      </c>
      <c r="I154" s="49"/>
      <c r="P154" s="38"/>
    </row>
    <row r="155" spans="1:16" s="36" customFormat="1" x14ac:dyDescent="0.2">
      <c r="A155" s="49">
        <v>151</v>
      </c>
      <c r="B155" s="50">
        <v>47609</v>
      </c>
      <c r="C155" s="51"/>
      <c r="D155" s="51">
        <v>27.38</v>
      </c>
      <c r="E155" s="51">
        <f t="shared" si="3"/>
        <v>36022.688660000007</v>
      </c>
      <c r="F155" s="51">
        <v>152</v>
      </c>
      <c r="G155" s="51">
        <f t="shared" si="4"/>
        <v>254734.35076320003</v>
      </c>
      <c r="H155" s="51">
        <f t="shared" si="5"/>
        <v>422322.73942320002</v>
      </c>
      <c r="I155" s="49"/>
      <c r="P155" s="38"/>
    </row>
    <row r="156" spans="1:16" s="36" customFormat="1" x14ac:dyDescent="0.2">
      <c r="A156" s="49">
        <v>152</v>
      </c>
      <c r="B156" s="50">
        <v>47640</v>
      </c>
      <c r="C156" s="51"/>
      <c r="D156" s="51">
        <v>27.38</v>
      </c>
      <c r="E156" s="51">
        <f t="shared" si="3"/>
        <v>36022.688660000007</v>
      </c>
      <c r="F156" s="51">
        <v>153</v>
      </c>
      <c r="G156" s="51">
        <f t="shared" si="4"/>
        <v>256410.23464980003</v>
      </c>
      <c r="H156" s="51">
        <f t="shared" si="5"/>
        <v>423998.62330980005</v>
      </c>
      <c r="I156" s="49"/>
      <c r="P156" s="38"/>
    </row>
    <row r="157" spans="1:16" s="36" customFormat="1" x14ac:dyDescent="0.2">
      <c r="A157" s="49">
        <v>153</v>
      </c>
      <c r="B157" s="50">
        <v>47670</v>
      </c>
      <c r="C157" s="51"/>
      <c r="D157" s="51">
        <v>27.38</v>
      </c>
      <c r="E157" s="51">
        <f t="shared" si="3"/>
        <v>36022.688660000007</v>
      </c>
      <c r="F157" s="51">
        <v>154</v>
      </c>
      <c r="G157" s="51">
        <f t="shared" si="4"/>
        <v>258086.11853640006</v>
      </c>
      <c r="H157" s="51">
        <f t="shared" si="5"/>
        <v>425674.50719640008</v>
      </c>
      <c r="I157" s="49"/>
      <c r="P157" s="38"/>
    </row>
    <row r="158" spans="1:16" s="36" customFormat="1" x14ac:dyDescent="0.2">
      <c r="A158" s="49">
        <v>154</v>
      </c>
      <c r="B158" s="50">
        <v>47701</v>
      </c>
      <c r="C158" s="51"/>
      <c r="D158" s="51">
        <v>27.38</v>
      </c>
      <c r="E158" s="51">
        <f t="shared" si="3"/>
        <v>36022.688660000007</v>
      </c>
      <c r="F158" s="51">
        <v>155</v>
      </c>
      <c r="G158" s="51">
        <f t="shared" si="4"/>
        <v>259762.00242300003</v>
      </c>
      <c r="H158" s="51">
        <f t="shared" si="5"/>
        <v>427350.39108300005</v>
      </c>
      <c r="I158" s="49"/>
      <c r="P158" s="38"/>
    </row>
    <row r="159" spans="1:16" s="36" customFormat="1" x14ac:dyDescent="0.2">
      <c r="A159" s="49">
        <v>155</v>
      </c>
      <c r="B159" s="50">
        <v>47732</v>
      </c>
      <c r="C159" s="51"/>
      <c r="D159" s="51">
        <v>27.38</v>
      </c>
      <c r="E159" s="51">
        <f t="shared" si="3"/>
        <v>36022.688660000007</v>
      </c>
      <c r="F159" s="51">
        <v>156</v>
      </c>
      <c r="G159" s="51">
        <f t="shared" si="4"/>
        <v>261437.88630960003</v>
      </c>
      <c r="H159" s="51">
        <f t="shared" si="5"/>
        <v>429026.27496960002</v>
      </c>
      <c r="I159" s="49"/>
      <c r="P159" s="38"/>
    </row>
    <row r="160" spans="1:16" s="36" customFormat="1" x14ac:dyDescent="0.2">
      <c r="A160" s="49">
        <v>156</v>
      </c>
      <c r="B160" s="50">
        <v>47762</v>
      </c>
      <c r="C160" s="51"/>
      <c r="D160" s="51">
        <v>27.38</v>
      </c>
      <c r="E160" s="51">
        <f t="shared" si="3"/>
        <v>36022.688660000007</v>
      </c>
      <c r="F160" s="51">
        <v>157</v>
      </c>
      <c r="G160" s="51">
        <f t="shared" si="4"/>
        <v>263113.77019620006</v>
      </c>
      <c r="H160" s="51">
        <f t="shared" si="5"/>
        <v>430702.15885620005</v>
      </c>
      <c r="I160" s="49"/>
      <c r="P160" s="38"/>
    </row>
    <row r="161" spans="1:16" s="36" customFormat="1" x14ac:dyDescent="0.2">
      <c r="A161" s="49">
        <v>157</v>
      </c>
      <c r="B161" s="50">
        <v>47793</v>
      </c>
      <c r="C161" s="51"/>
      <c r="D161" s="51">
        <v>27.38</v>
      </c>
      <c r="E161" s="51">
        <f t="shared" si="3"/>
        <v>36022.688660000007</v>
      </c>
      <c r="F161" s="51">
        <v>158</v>
      </c>
      <c r="G161" s="51">
        <f t="shared" si="4"/>
        <v>264789.65408280003</v>
      </c>
      <c r="H161" s="51">
        <f t="shared" si="5"/>
        <v>432378.04274280008</v>
      </c>
      <c r="I161" s="49"/>
      <c r="P161" s="38"/>
    </row>
    <row r="162" spans="1:16" s="36" customFormat="1" x14ac:dyDescent="0.2">
      <c r="A162" s="49">
        <v>158</v>
      </c>
      <c r="B162" s="50">
        <v>47823</v>
      </c>
      <c r="C162" s="51"/>
      <c r="D162" s="51">
        <v>27.38</v>
      </c>
      <c r="E162" s="51">
        <f t="shared" si="3"/>
        <v>36022.688660000007</v>
      </c>
      <c r="F162" s="51">
        <v>159</v>
      </c>
      <c r="G162" s="51">
        <f t="shared" si="4"/>
        <v>266465.5379694</v>
      </c>
      <c r="H162" s="51">
        <f t="shared" si="5"/>
        <v>434053.9266294</v>
      </c>
      <c r="I162" s="49"/>
      <c r="P162" s="38"/>
    </row>
    <row r="163" spans="1:16" s="36" customFormat="1" x14ac:dyDescent="0.2">
      <c r="A163" s="49">
        <v>159</v>
      </c>
      <c r="B163" s="50">
        <v>47854</v>
      </c>
      <c r="C163" s="51"/>
      <c r="D163" s="51">
        <v>27.38</v>
      </c>
      <c r="E163" s="51">
        <f t="shared" si="3"/>
        <v>36022.688660000007</v>
      </c>
      <c r="F163" s="51">
        <v>160</v>
      </c>
      <c r="G163" s="51">
        <f t="shared" si="4"/>
        <v>268141.42185600003</v>
      </c>
      <c r="H163" s="51">
        <f t="shared" si="5"/>
        <v>435729.81051600003</v>
      </c>
      <c r="I163" s="49"/>
      <c r="P163" s="38"/>
    </row>
    <row r="164" spans="1:16" s="36" customFormat="1" x14ac:dyDescent="0.2">
      <c r="A164" s="49">
        <v>160</v>
      </c>
      <c r="B164" s="50">
        <v>47885</v>
      </c>
      <c r="C164" s="51"/>
      <c r="D164" s="51">
        <v>27.38</v>
      </c>
      <c r="E164" s="51">
        <f t="shared" si="3"/>
        <v>36022.688660000007</v>
      </c>
      <c r="F164" s="51">
        <v>161</v>
      </c>
      <c r="G164" s="51">
        <f t="shared" si="4"/>
        <v>269817.30574260006</v>
      </c>
      <c r="H164" s="51">
        <f t="shared" si="5"/>
        <v>437405.69440260006</v>
      </c>
      <c r="I164" s="49"/>
      <c r="P164" s="38"/>
    </row>
    <row r="165" spans="1:16" s="36" customFormat="1" x14ac:dyDescent="0.2">
      <c r="A165" s="49">
        <v>161</v>
      </c>
      <c r="B165" s="50">
        <v>47913</v>
      </c>
      <c r="C165" s="51"/>
      <c r="D165" s="51">
        <v>27.38</v>
      </c>
      <c r="E165" s="51">
        <f t="shared" si="3"/>
        <v>36022.688660000007</v>
      </c>
      <c r="F165" s="51">
        <v>162</v>
      </c>
      <c r="G165" s="51">
        <f t="shared" si="4"/>
        <v>271493.18962920003</v>
      </c>
      <c r="H165" s="51">
        <f t="shared" si="5"/>
        <v>439081.57828920009</v>
      </c>
      <c r="I165" s="49"/>
      <c r="P165" s="38"/>
    </row>
    <row r="166" spans="1:16" s="36" customFormat="1" x14ac:dyDescent="0.2">
      <c r="A166" s="49">
        <v>162</v>
      </c>
      <c r="B166" s="50">
        <v>47944</v>
      </c>
      <c r="C166" s="51"/>
      <c r="D166" s="51">
        <v>27.38</v>
      </c>
      <c r="E166" s="51">
        <f t="shared" si="3"/>
        <v>36022.688660000007</v>
      </c>
      <c r="F166" s="51">
        <v>163</v>
      </c>
      <c r="G166" s="51">
        <f t="shared" si="4"/>
        <v>273169.07351580006</v>
      </c>
      <c r="H166" s="51">
        <f t="shared" si="5"/>
        <v>440757.46217580012</v>
      </c>
      <c r="I166" s="49"/>
      <c r="P166" s="38"/>
    </row>
    <row r="167" spans="1:16" s="36" customFormat="1" x14ac:dyDescent="0.2">
      <c r="A167" s="49">
        <v>163</v>
      </c>
      <c r="B167" s="50">
        <v>47974</v>
      </c>
      <c r="C167" s="51"/>
      <c r="D167" s="51">
        <v>27.38</v>
      </c>
      <c r="E167" s="51">
        <f t="shared" si="3"/>
        <v>36022.688660000007</v>
      </c>
      <c r="F167" s="51">
        <v>164</v>
      </c>
      <c r="G167" s="51">
        <f t="shared" si="4"/>
        <v>274844.95740240003</v>
      </c>
      <c r="H167" s="51">
        <f t="shared" si="5"/>
        <v>442433.34606240003</v>
      </c>
      <c r="I167" s="49"/>
      <c r="P167" s="38"/>
    </row>
    <row r="168" spans="1:16" s="36" customFormat="1" x14ac:dyDescent="0.2">
      <c r="A168" s="49">
        <v>164</v>
      </c>
      <c r="B168" s="50">
        <v>48005</v>
      </c>
      <c r="C168" s="51"/>
      <c r="D168" s="51">
        <v>27.38</v>
      </c>
      <c r="E168" s="51">
        <f t="shared" si="3"/>
        <v>36022.688660000007</v>
      </c>
      <c r="F168" s="51">
        <v>165</v>
      </c>
      <c r="G168" s="51">
        <f t="shared" si="4"/>
        <v>276520.841289</v>
      </c>
      <c r="H168" s="51">
        <f t="shared" si="5"/>
        <v>444109.22994900006</v>
      </c>
      <c r="I168" s="49"/>
      <c r="P168" s="38"/>
    </row>
    <row r="169" spans="1:16" s="36" customFormat="1" x14ac:dyDescent="0.2">
      <c r="A169" s="49">
        <v>165</v>
      </c>
      <c r="B169" s="50">
        <v>48035</v>
      </c>
      <c r="C169" s="51"/>
      <c r="D169" s="51">
        <v>27.38</v>
      </c>
      <c r="E169" s="51">
        <f t="shared" si="3"/>
        <v>36022.688660000007</v>
      </c>
      <c r="F169" s="51">
        <v>166</v>
      </c>
      <c r="G169" s="51">
        <f t="shared" si="4"/>
        <v>278196.72517560003</v>
      </c>
      <c r="H169" s="51">
        <f t="shared" si="5"/>
        <v>445785.11383560009</v>
      </c>
      <c r="I169" s="49"/>
      <c r="P169" s="38"/>
    </row>
    <row r="170" spans="1:16" s="36" customFormat="1" x14ac:dyDescent="0.2">
      <c r="A170" s="49">
        <v>166</v>
      </c>
      <c r="B170" s="50">
        <v>48066</v>
      </c>
      <c r="C170" s="51"/>
      <c r="D170" s="51">
        <v>27.38</v>
      </c>
      <c r="E170" s="51">
        <f t="shared" si="3"/>
        <v>36022.688660000007</v>
      </c>
      <c r="F170" s="51">
        <v>167</v>
      </c>
      <c r="G170" s="51">
        <f t="shared" si="4"/>
        <v>279872.60906220006</v>
      </c>
      <c r="H170" s="51">
        <f t="shared" si="5"/>
        <v>447460.99772220012</v>
      </c>
      <c r="I170" s="49"/>
      <c r="P170" s="38"/>
    </row>
    <row r="171" spans="1:16" s="36" customFormat="1" x14ac:dyDescent="0.2">
      <c r="A171" s="49">
        <v>167</v>
      </c>
      <c r="B171" s="50">
        <v>48097</v>
      </c>
      <c r="C171" s="51"/>
      <c r="D171" s="51">
        <v>27.38</v>
      </c>
      <c r="E171" s="51">
        <f t="shared" si="3"/>
        <v>36022.688660000007</v>
      </c>
      <c r="F171" s="51">
        <v>168</v>
      </c>
      <c r="G171" s="51">
        <f t="shared" si="4"/>
        <v>281548.49294880003</v>
      </c>
      <c r="H171" s="51">
        <f t="shared" si="5"/>
        <v>449136.88160880003</v>
      </c>
      <c r="I171" s="49"/>
      <c r="P171" s="38"/>
    </row>
    <row r="172" spans="1:16" s="36" customFormat="1" x14ac:dyDescent="0.2">
      <c r="A172" s="49">
        <v>168</v>
      </c>
      <c r="B172" s="50">
        <v>48127</v>
      </c>
      <c r="C172" s="51"/>
      <c r="D172" s="51">
        <v>27.38</v>
      </c>
      <c r="E172" s="51">
        <f t="shared" si="3"/>
        <v>36022.688660000007</v>
      </c>
      <c r="F172" s="51">
        <v>169</v>
      </c>
      <c r="G172" s="51">
        <f t="shared" si="4"/>
        <v>283224.37683540006</v>
      </c>
      <c r="H172" s="51">
        <f t="shared" si="5"/>
        <v>450812.76549540006</v>
      </c>
      <c r="I172" s="49"/>
      <c r="P172" s="38"/>
    </row>
    <row r="173" spans="1:16" s="36" customFormat="1" x14ac:dyDescent="0.2">
      <c r="A173" s="49">
        <v>169</v>
      </c>
      <c r="B173" s="50">
        <v>48158</v>
      </c>
      <c r="C173" s="51"/>
      <c r="D173" s="51">
        <v>27.38</v>
      </c>
      <c r="E173" s="51">
        <f t="shared" si="3"/>
        <v>36022.688660000007</v>
      </c>
      <c r="F173" s="51">
        <v>170</v>
      </c>
      <c r="G173" s="51">
        <f t="shared" si="4"/>
        <v>284900.26072200004</v>
      </c>
      <c r="H173" s="51">
        <f t="shared" si="5"/>
        <v>452488.64938200009</v>
      </c>
      <c r="I173" s="49"/>
      <c r="P173" s="38"/>
    </row>
    <row r="174" spans="1:16" s="36" customFormat="1" x14ac:dyDescent="0.2">
      <c r="A174" s="49">
        <v>170</v>
      </c>
      <c r="B174" s="50">
        <v>48188</v>
      </c>
      <c r="C174" s="51"/>
      <c r="D174" s="51">
        <v>27.38</v>
      </c>
      <c r="E174" s="51">
        <f t="shared" si="3"/>
        <v>36022.688660000007</v>
      </c>
      <c r="F174" s="51">
        <v>171</v>
      </c>
      <c r="G174" s="51">
        <f t="shared" si="4"/>
        <v>286576.14460860001</v>
      </c>
      <c r="H174" s="51">
        <f t="shared" si="5"/>
        <v>454164.5332686</v>
      </c>
      <c r="I174" s="49"/>
      <c r="P174" s="38"/>
    </row>
    <row r="175" spans="1:16" s="36" customFormat="1" x14ac:dyDescent="0.2">
      <c r="A175" s="49">
        <v>171</v>
      </c>
      <c r="B175" s="50">
        <v>48219</v>
      </c>
      <c r="C175" s="51"/>
      <c r="D175" s="51">
        <v>27.38</v>
      </c>
      <c r="E175" s="51">
        <f t="shared" si="3"/>
        <v>36022.688660000007</v>
      </c>
      <c r="F175" s="51">
        <v>172</v>
      </c>
      <c r="G175" s="51">
        <f t="shared" si="4"/>
        <v>288252.02849520004</v>
      </c>
      <c r="H175" s="51">
        <f t="shared" si="5"/>
        <v>455840.41715520003</v>
      </c>
      <c r="I175" s="49"/>
      <c r="P175" s="38"/>
    </row>
    <row r="176" spans="1:16" s="36" customFormat="1" x14ac:dyDescent="0.2">
      <c r="A176" s="49">
        <v>172</v>
      </c>
      <c r="B176" s="50">
        <v>48250</v>
      </c>
      <c r="C176" s="51"/>
      <c r="D176" s="51">
        <v>27.38</v>
      </c>
      <c r="E176" s="51">
        <f t="shared" si="3"/>
        <v>36022.688660000007</v>
      </c>
      <c r="F176" s="51">
        <v>173</v>
      </c>
      <c r="G176" s="51">
        <f t="shared" si="4"/>
        <v>289927.91238180007</v>
      </c>
      <c r="H176" s="51">
        <f t="shared" si="5"/>
        <v>457516.30104180006</v>
      </c>
      <c r="I176" s="49"/>
      <c r="P176" s="38"/>
    </row>
    <row r="177" spans="1:16" s="36" customFormat="1" x14ac:dyDescent="0.2">
      <c r="A177" s="49">
        <v>173</v>
      </c>
      <c r="B177" s="50">
        <v>48279</v>
      </c>
      <c r="C177" s="51"/>
      <c r="D177" s="51">
        <v>27.38</v>
      </c>
      <c r="E177" s="51">
        <f t="shared" si="3"/>
        <v>36022.688660000007</v>
      </c>
      <c r="F177" s="51">
        <v>174</v>
      </c>
      <c r="G177" s="51">
        <f t="shared" si="4"/>
        <v>291603.79626840004</v>
      </c>
      <c r="H177" s="51">
        <f t="shared" si="5"/>
        <v>459192.18492840009</v>
      </c>
      <c r="I177" s="49"/>
      <c r="P177" s="38"/>
    </row>
    <row r="178" spans="1:16" s="36" customFormat="1" x14ac:dyDescent="0.2">
      <c r="A178" s="49">
        <v>174</v>
      </c>
      <c r="B178" s="50">
        <v>48310</v>
      </c>
      <c r="C178" s="51"/>
      <c r="D178" s="51">
        <v>27.38</v>
      </c>
      <c r="E178" s="51">
        <f t="shared" si="3"/>
        <v>36022.688660000007</v>
      </c>
      <c r="F178" s="51">
        <v>175</v>
      </c>
      <c r="G178" s="51">
        <f t="shared" si="4"/>
        <v>293279.68015500007</v>
      </c>
      <c r="H178" s="51">
        <f t="shared" si="5"/>
        <v>460868.06881500012</v>
      </c>
      <c r="I178" s="49"/>
      <c r="P178" s="38"/>
    </row>
    <row r="179" spans="1:16" s="36" customFormat="1" x14ac:dyDescent="0.2">
      <c r="A179" s="49">
        <v>175</v>
      </c>
      <c r="B179" s="50">
        <v>48340</v>
      </c>
      <c r="C179" s="51"/>
      <c r="D179" s="51">
        <v>27.38</v>
      </c>
      <c r="E179" s="51">
        <f t="shared" si="3"/>
        <v>36022.688660000007</v>
      </c>
      <c r="F179" s="51">
        <v>176</v>
      </c>
      <c r="G179" s="51">
        <f t="shared" si="4"/>
        <v>294955.56404160004</v>
      </c>
      <c r="H179" s="51">
        <f t="shared" si="5"/>
        <v>462543.95270160004</v>
      </c>
      <c r="I179" s="49"/>
      <c r="P179" s="38"/>
    </row>
    <row r="180" spans="1:16" s="36" customFormat="1" x14ac:dyDescent="0.2">
      <c r="A180" s="49">
        <v>176</v>
      </c>
      <c r="B180" s="50">
        <v>48371</v>
      </c>
      <c r="C180" s="51"/>
      <c r="D180" s="51">
        <v>27.38</v>
      </c>
      <c r="E180" s="51">
        <f t="shared" si="3"/>
        <v>36022.688660000007</v>
      </c>
      <c r="F180" s="51">
        <v>177</v>
      </c>
      <c r="G180" s="51">
        <f t="shared" si="4"/>
        <v>296631.44792820001</v>
      </c>
      <c r="H180" s="51">
        <f t="shared" si="5"/>
        <v>464219.83658820007</v>
      </c>
      <c r="I180" s="49"/>
      <c r="P180" s="38"/>
    </row>
    <row r="181" spans="1:16" s="36" customFormat="1" x14ac:dyDescent="0.2">
      <c r="A181" s="49">
        <v>177</v>
      </c>
      <c r="B181" s="50">
        <v>48401</v>
      </c>
      <c r="C181" s="51"/>
      <c r="D181" s="51">
        <v>27.38</v>
      </c>
      <c r="E181" s="51">
        <f t="shared" si="3"/>
        <v>36022.688660000007</v>
      </c>
      <c r="F181" s="51">
        <v>178</v>
      </c>
      <c r="G181" s="51">
        <f t="shared" si="4"/>
        <v>298307.33181480004</v>
      </c>
      <c r="H181" s="51">
        <f t="shared" si="5"/>
        <v>465895.72047480009</v>
      </c>
      <c r="I181" s="49"/>
      <c r="P181" s="38"/>
    </row>
    <row r="182" spans="1:16" s="36" customFormat="1" x14ac:dyDescent="0.2">
      <c r="A182" s="49">
        <v>178</v>
      </c>
      <c r="B182" s="50">
        <v>48432</v>
      </c>
      <c r="C182" s="51"/>
      <c r="D182" s="51">
        <v>27.38</v>
      </c>
      <c r="E182" s="51">
        <f t="shared" si="3"/>
        <v>36022.688660000007</v>
      </c>
      <c r="F182" s="51">
        <v>179</v>
      </c>
      <c r="G182" s="51">
        <f t="shared" si="4"/>
        <v>299983.21570140007</v>
      </c>
      <c r="H182" s="51">
        <f t="shared" si="5"/>
        <v>467571.60436140012</v>
      </c>
      <c r="I182" s="49"/>
      <c r="P182" s="38"/>
    </row>
    <row r="183" spans="1:16" s="36" customFormat="1" x14ac:dyDescent="0.2">
      <c r="A183" s="49">
        <v>179</v>
      </c>
      <c r="B183" s="50">
        <v>48463</v>
      </c>
      <c r="C183" s="51"/>
      <c r="D183" s="51">
        <v>27.38</v>
      </c>
      <c r="E183" s="51">
        <f t="shared" si="3"/>
        <v>36022.688660000007</v>
      </c>
      <c r="F183" s="51">
        <v>180</v>
      </c>
      <c r="G183" s="51">
        <f t="shared" si="4"/>
        <v>301659.09958800004</v>
      </c>
      <c r="H183" s="51">
        <f t="shared" si="5"/>
        <v>469247.48824800004</v>
      </c>
      <c r="I183" s="49"/>
      <c r="P183" s="38"/>
    </row>
    <row r="184" spans="1:16" s="36" customFormat="1" x14ac:dyDescent="0.2">
      <c r="A184" s="49">
        <v>180</v>
      </c>
      <c r="B184" s="50">
        <v>48493</v>
      </c>
      <c r="C184" s="51"/>
      <c r="D184" s="51">
        <v>27.38</v>
      </c>
      <c r="E184" s="51">
        <f t="shared" si="3"/>
        <v>36022.688660000007</v>
      </c>
      <c r="F184" s="51">
        <v>181</v>
      </c>
      <c r="G184" s="51">
        <f t="shared" si="4"/>
        <v>303334.98347460007</v>
      </c>
      <c r="H184" s="51">
        <f t="shared" si="5"/>
        <v>470923.37213460007</v>
      </c>
      <c r="I184" s="49"/>
      <c r="P184" s="38"/>
    </row>
    <row r="185" spans="1:16" s="36" customFormat="1" x14ac:dyDescent="0.2">
      <c r="A185" s="49">
        <v>181</v>
      </c>
      <c r="B185" s="50">
        <v>48524</v>
      </c>
      <c r="C185" s="51"/>
      <c r="D185" s="51">
        <v>27.38</v>
      </c>
      <c r="E185" s="51">
        <f t="shared" si="3"/>
        <v>36022.688660000007</v>
      </c>
      <c r="F185" s="51">
        <v>182</v>
      </c>
      <c r="G185" s="51">
        <f t="shared" si="4"/>
        <v>305010.86736120004</v>
      </c>
      <c r="H185" s="51">
        <f t="shared" si="5"/>
        <v>472599.2560212001</v>
      </c>
      <c r="I185" s="49"/>
      <c r="P185" s="38"/>
    </row>
    <row r="186" spans="1:16" s="36" customFormat="1" x14ac:dyDescent="0.2">
      <c r="A186" s="49">
        <v>182</v>
      </c>
      <c r="B186" s="50">
        <v>48554</v>
      </c>
      <c r="C186" s="51"/>
      <c r="D186" s="51">
        <v>27.38</v>
      </c>
      <c r="E186" s="51">
        <f t="shared" ref="E186:E204" si="6">$H$5*D186/100</f>
        <v>36022.688660000007</v>
      </c>
      <c r="F186" s="51">
        <v>183</v>
      </c>
      <c r="G186" s="51">
        <f t="shared" ref="G186:G204" si="7">($H$5+E186)*F186/100</f>
        <v>306686.75124780001</v>
      </c>
      <c r="H186" s="51">
        <f t="shared" ref="H186:H204" si="8">$H$5+E186+G186</f>
        <v>474275.13990780001</v>
      </c>
      <c r="I186" s="49"/>
      <c r="P186" s="38"/>
    </row>
    <row r="187" spans="1:16" s="36" customFormat="1" x14ac:dyDescent="0.2">
      <c r="A187" s="49">
        <v>183</v>
      </c>
      <c r="B187" s="50">
        <v>48585</v>
      </c>
      <c r="C187" s="51"/>
      <c r="D187" s="51">
        <v>27.38</v>
      </c>
      <c r="E187" s="51">
        <f t="shared" si="6"/>
        <v>36022.688660000007</v>
      </c>
      <c r="F187" s="51">
        <v>184</v>
      </c>
      <c r="G187" s="51">
        <f t="shared" si="7"/>
        <v>308362.63513440004</v>
      </c>
      <c r="H187" s="51">
        <f t="shared" si="8"/>
        <v>475951.02379440004</v>
      </c>
      <c r="I187" s="49"/>
      <c r="P187" s="38"/>
    </row>
    <row r="188" spans="1:16" s="36" customFormat="1" x14ac:dyDescent="0.2">
      <c r="A188" s="49">
        <v>184</v>
      </c>
      <c r="B188" s="50">
        <v>48616</v>
      </c>
      <c r="C188" s="51"/>
      <c r="D188" s="51">
        <v>27.38</v>
      </c>
      <c r="E188" s="51">
        <f t="shared" si="6"/>
        <v>36022.688660000007</v>
      </c>
      <c r="F188" s="51">
        <v>185</v>
      </c>
      <c r="G188" s="51">
        <f t="shared" si="7"/>
        <v>310038.51902100001</v>
      </c>
      <c r="H188" s="51">
        <f t="shared" si="8"/>
        <v>477626.90768100007</v>
      </c>
      <c r="I188" s="49"/>
      <c r="P188" s="38"/>
    </row>
    <row r="189" spans="1:16" s="36" customFormat="1" x14ac:dyDescent="0.2">
      <c r="A189" s="49">
        <v>185</v>
      </c>
      <c r="B189" s="50">
        <v>48644</v>
      </c>
      <c r="C189" s="51"/>
      <c r="D189" s="51">
        <v>27.38</v>
      </c>
      <c r="E189" s="51">
        <f t="shared" si="6"/>
        <v>36022.688660000007</v>
      </c>
      <c r="F189" s="51">
        <v>186</v>
      </c>
      <c r="G189" s="51">
        <f t="shared" si="7"/>
        <v>311714.40290760004</v>
      </c>
      <c r="H189" s="51">
        <f t="shared" si="8"/>
        <v>479302.7915676001</v>
      </c>
      <c r="I189" s="49"/>
      <c r="P189" s="38"/>
    </row>
    <row r="190" spans="1:16" s="36" customFormat="1" x14ac:dyDescent="0.2">
      <c r="A190" s="49">
        <v>186</v>
      </c>
      <c r="B190" s="50">
        <v>48675</v>
      </c>
      <c r="C190" s="51"/>
      <c r="D190" s="51">
        <v>27.38</v>
      </c>
      <c r="E190" s="51">
        <f t="shared" si="6"/>
        <v>36022.688660000007</v>
      </c>
      <c r="F190" s="51">
        <v>187</v>
      </c>
      <c r="G190" s="51">
        <f t="shared" si="7"/>
        <v>313390.28679420007</v>
      </c>
      <c r="H190" s="51">
        <f t="shared" si="8"/>
        <v>480978.67545420013</v>
      </c>
      <c r="I190" s="49"/>
      <c r="P190" s="38"/>
    </row>
    <row r="191" spans="1:16" s="36" customFormat="1" x14ac:dyDescent="0.2">
      <c r="A191" s="49">
        <v>187</v>
      </c>
      <c r="B191" s="50">
        <v>48705</v>
      </c>
      <c r="C191" s="51"/>
      <c r="D191" s="51">
        <v>27.38</v>
      </c>
      <c r="E191" s="51">
        <f t="shared" si="6"/>
        <v>36022.688660000007</v>
      </c>
      <c r="F191" s="51">
        <v>188</v>
      </c>
      <c r="G191" s="51">
        <f t="shared" si="7"/>
        <v>315066.17068080005</v>
      </c>
      <c r="H191" s="51">
        <f t="shared" si="8"/>
        <v>482654.55934080004</v>
      </c>
      <c r="I191" s="49"/>
      <c r="P191" s="38"/>
    </row>
    <row r="192" spans="1:16" s="36" customFormat="1" x14ac:dyDescent="0.2">
      <c r="A192" s="49">
        <v>188</v>
      </c>
      <c r="B192" s="50">
        <v>48736</v>
      </c>
      <c r="C192" s="51"/>
      <c r="D192" s="51">
        <v>27.38</v>
      </c>
      <c r="E192" s="51">
        <f t="shared" si="6"/>
        <v>36022.688660000007</v>
      </c>
      <c r="F192" s="51">
        <v>189</v>
      </c>
      <c r="G192" s="51">
        <f t="shared" si="7"/>
        <v>316742.05456740002</v>
      </c>
      <c r="H192" s="51">
        <f t="shared" si="8"/>
        <v>484330.44322740007</v>
      </c>
      <c r="I192" s="49"/>
      <c r="P192" s="38"/>
    </row>
    <row r="193" spans="1:16" s="36" customFormat="1" x14ac:dyDescent="0.2">
      <c r="A193" s="49">
        <v>189</v>
      </c>
      <c r="B193" s="50">
        <v>48766</v>
      </c>
      <c r="C193" s="51"/>
      <c r="D193" s="51">
        <v>27.38</v>
      </c>
      <c r="E193" s="51">
        <f t="shared" si="6"/>
        <v>36022.688660000007</v>
      </c>
      <c r="F193" s="51">
        <v>190</v>
      </c>
      <c r="G193" s="51">
        <f t="shared" si="7"/>
        <v>318417.93845400005</v>
      </c>
      <c r="H193" s="51">
        <f t="shared" si="8"/>
        <v>486006.3271140001</v>
      </c>
      <c r="I193" s="49"/>
      <c r="P193" s="38"/>
    </row>
    <row r="194" spans="1:16" s="36" customFormat="1" x14ac:dyDescent="0.2">
      <c r="A194" s="49">
        <v>190</v>
      </c>
      <c r="B194" s="50">
        <v>48797</v>
      </c>
      <c r="C194" s="51"/>
      <c r="D194" s="51">
        <v>27.38</v>
      </c>
      <c r="E194" s="51">
        <f t="shared" si="6"/>
        <v>36022.688660000007</v>
      </c>
      <c r="F194" s="51">
        <v>191</v>
      </c>
      <c r="G194" s="51">
        <f t="shared" si="7"/>
        <v>320093.82234060002</v>
      </c>
      <c r="H194" s="51">
        <f t="shared" si="8"/>
        <v>487682.21100060001</v>
      </c>
      <c r="I194" s="49"/>
      <c r="P194" s="38"/>
    </row>
    <row r="195" spans="1:16" s="36" customFormat="1" x14ac:dyDescent="0.2">
      <c r="A195" s="49">
        <v>191</v>
      </c>
      <c r="B195" s="50">
        <v>48828</v>
      </c>
      <c r="C195" s="51"/>
      <c r="D195" s="51">
        <v>27.38</v>
      </c>
      <c r="E195" s="51">
        <f t="shared" si="6"/>
        <v>36022.688660000007</v>
      </c>
      <c r="F195" s="51">
        <v>192</v>
      </c>
      <c r="G195" s="51">
        <f t="shared" si="7"/>
        <v>321769.70622720005</v>
      </c>
      <c r="H195" s="51">
        <f t="shared" si="8"/>
        <v>489358.09488720004</v>
      </c>
      <c r="I195" s="49"/>
      <c r="P195" s="38"/>
    </row>
    <row r="196" spans="1:16" s="36" customFormat="1" x14ac:dyDescent="0.2">
      <c r="A196" s="49">
        <v>192</v>
      </c>
      <c r="B196" s="50">
        <v>48858</v>
      </c>
      <c r="C196" s="51"/>
      <c r="D196" s="51">
        <v>27.38</v>
      </c>
      <c r="E196" s="51">
        <f t="shared" si="6"/>
        <v>36022.688660000007</v>
      </c>
      <c r="F196" s="51">
        <v>193</v>
      </c>
      <c r="G196" s="51">
        <f t="shared" si="7"/>
        <v>323445.59011380008</v>
      </c>
      <c r="H196" s="51">
        <f t="shared" si="8"/>
        <v>491033.97877380007</v>
      </c>
      <c r="I196" s="49"/>
      <c r="P196" s="38"/>
    </row>
    <row r="197" spans="1:16" s="36" customFormat="1" x14ac:dyDescent="0.2">
      <c r="A197" s="49">
        <v>193</v>
      </c>
      <c r="B197" s="50">
        <v>48889</v>
      </c>
      <c r="C197" s="51"/>
      <c r="D197" s="51">
        <v>27.38</v>
      </c>
      <c r="E197" s="51">
        <f t="shared" si="6"/>
        <v>36022.688660000007</v>
      </c>
      <c r="F197" s="51">
        <v>194</v>
      </c>
      <c r="G197" s="51">
        <f t="shared" si="7"/>
        <v>325121.47400040005</v>
      </c>
      <c r="H197" s="51">
        <f t="shared" si="8"/>
        <v>492709.8626604001</v>
      </c>
      <c r="I197" s="49"/>
      <c r="P197" s="38"/>
    </row>
    <row r="198" spans="1:16" s="36" customFormat="1" x14ac:dyDescent="0.2">
      <c r="A198" s="49">
        <v>194</v>
      </c>
      <c r="B198" s="50">
        <v>48919</v>
      </c>
      <c r="C198" s="51"/>
      <c r="D198" s="51">
        <v>27.38</v>
      </c>
      <c r="E198" s="51">
        <f t="shared" si="6"/>
        <v>36022.688660000007</v>
      </c>
      <c r="F198" s="51">
        <v>195</v>
      </c>
      <c r="G198" s="51">
        <f t="shared" si="7"/>
        <v>326797.35788700008</v>
      </c>
      <c r="H198" s="51">
        <f t="shared" si="8"/>
        <v>494385.74654700013</v>
      </c>
      <c r="I198" s="49"/>
      <c r="P198" s="38"/>
    </row>
    <row r="199" spans="1:16" s="36" customFormat="1" x14ac:dyDescent="0.2">
      <c r="A199" s="49">
        <v>195</v>
      </c>
      <c r="B199" s="50">
        <v>48950</v>
      </c>
      <c r="C199" s="51"/>
      <c r="D199" s="51">
        <v>27.38</v>
      </c>
      <c r="E199" s="51">
        <f t="shared" si="6"/>
        <v>36022.688660000007</v>
      </c>
      <c r="F199" s="51">
        <v>196</v>
      </c>
      <c r="G199" s="51">
        <f t="shared" si="7"/>
        <v>328473.24177360005</v>
      </c>
      <c r="H199" s="51">
        <f t="shared" si="8"/>
        <v>496061.63043360005</v>
      </c>
      <c r="I199" s="49"/>
      <c r="P199" s="38"/>
    </row>
    <row r="200" spans="1:16" s="36" customFormat="1" x14ac:dyDescent="0.2">
      <c r="A200" s="49">
        <v>196</v>
      </c>
      <c r="B200" s="50">
        <v>48981</v>
      </c>
      <c r="C200" s="51"/>
      <c r="D200" s="51">
        <v>27.38</v>
      </c>
      <c r="E200" s="51">
        <f t="shared" si="6"/>
        <v>36022.688660000007</v>
      </c>
      <c r="F200" s="51">
        <v>197</v>
      </c>
      <c r="G200" s="51">
        <f t="shared" si="7"/>
        <v>330149.12566020002</v>
      </c>
      <c r="H200" s="51">
        <f t="shared" si="8"/>
        <v>497737.51432020008</v>
      </c>
      <c r="I200" s="49"/>
      <c r="P200" s="38"/>
    </row>
    <row r="201" spans="1:16" s="36" customFormat="1" x14ac:dyDescent="0.2">
      <c r="A201" s="49">
        <v>197</v>
      </c>
      <c r="B201" s="50">
        <v>49009</v>
      </c>
      <c r="C201" s="51"/>
      <c r="D201" s="51">
        <v>27.38</v>
      </c>
      <c r="E201" s="51">
        <f t="shared" si="6"/>
        <v>36022.688660000007</v>
      </c>
      <c r="F201" s="51">
        <v>198</v>
      </c>
      <c r="G201" s="51">
        <f t="shared" si="7"/>
        <v>331825.00954680005</v>
      </c>
      <c r="H201" s="51">
        <f t="shared" si="8"/>
        <v>499413.39820680011</v>
      </c>
      <c r="I201" s="49"/>
      <c r="P201" s="38"/>
    </row>
    <row r="202" spans="1:16" s="36" customFormat="1" x14ac:dyDescent="0.2">
      <c r="A202" s="49">
        <v>198</v>
      </c>
      <c r="B202" s="50">
        <v>49040</v>
      </c>
      <c r="C202" s="51"/>
      <c r="D202" s="51">
        <v>27.38</v>
      </c>
      <c r="E202" s="51">
        <f t="shared" si="6"/>
        <v>36022.688660000007</v>
      </c>
      <c r="F202" s="51">
        <v>199</v>
      </c>
      <c r="G202" s="51">
        <f t="shared" si="7"/>
        <v>333500.89343340008</v>
      </c>
      <c r="H202" s="51">
        <f t="shared" si="8"/>
        <v>501089.28209340014</v>
      </c>
      <c r="I202" s="49"/>
      <c r="P202" s="38"/>
    </row>
    <row r="203" spans="1:16" s="36" customFormat="1" x14ac:dyDescent="0.2">
      <c r="A203" s="49">
        <v>199</v>
      </c>
      <c r="B203" s="50">
        <v>49070</v>
      </c>
      <c r="C203" s="51"/>
      <c r="D203" s="51">
        <v>27.38</v>
      </c>
      <c r="E203" s="51">
        <f t="shared" si="6"/>
        <v>36022.688660000007</v>
      </c>
      <c r="F203" s="51">
        <v>200</v>
      </c>
      <c r="G203" s="51">
        <f t="shared" si="7"/>
        <v>335176.77732000005</v>
      </c>
      <c r="H203" s="51">
        <f t="shared" si="8"/>
        <v>502765.16598000005</v>
      </c>
      <c r="I203" s="49"/>
      <c r="P203" s="38"/>
    </row>
    <row r="204" spans="1:16" s="36" customFormat="1" x14ac:dyDescent="0.2">
      <c r="A204" s="49">
        <v>200</v>
      </c>
      <c r="B204" s="50">
        <v>49101</v>
      </c>
      <c r="C204" s="51"/>
      <c r="D204" s="51">
        <v>27.38</v>
      </c>
      <c r="E204" s="51">
        <f t="shared" si="6"/>
        <v>36022.688660000007</v>
      </c>
      <c r="F204" s="51">
        <v>201</v>
      </c>
      <c r="G204" s="51">
        <f t="shared" si="7"/>
        <v>336852.66120660008</v>
      </c>
      <c r="H204" s="51">
        <f t="shared" si="8"/>
        <v>504441.04986660008</v>
      </c>
      <c r="I204" s="49"/>
      <c r="P204" s="38"/>
    </row>
  </sheetData>
  <mergeCells count="3">
    <mergeCell ref="A1:J1"/>
    <mergeCell ref="A2:J2"/>
    <mergeCell ref="A3:J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45"/>
  <sheetViews>
    <sheetView workbookViewId="0">
      <selection activeCell="H61" sqref="H61"/>
    </sheetView>
  </sheetViews>
  <sheetFormatPr defaultRowHeight="11.25" x14ac:dyDescent="0.2"/>
  <cols>
    <col min="1" max="1" width="5.5" style="56" bestFit="1" customWidth="1"/>
    <col min="2" max="2" width="9" style="63" bestFit="1" customWidth="1"/>
    <col min="3" max="3" width="15.6640625" style="55" bestFit="1" customWidth="1"/>
    <col min="4" max="4" width="13.6640625" style="55" bestFit="1" customWidth="1"/>
    <col min="5" max="5" width="15" style="55" bestFit="1" customWidth="1"/>
    <col min="6" max="6" width="13.33203125" style="55" bestFit="1" customWidth="1"/>
    <col min="7" max="7" width="9.33203125" style="56"/>
    <col min="8" max="8" width="23.5" style="56" bestFit="1" customWidth="1"/>
    <col min="9" max="9" width="14.1640625" style="56" bestFit="1" customWidth="1"/>
    <col min="10" max="11" width="9.33203125" style="56"/>
    <col min="12" max="12" width="10.83203125" style="56" bestFit="1" customWidth="1"/>
    <col min="13" max="13" width="14.1640625" style="56" bestFit="1" customWidth="1"/>
    <col min="14" max="16384" width="9.33203125" style="56"/>
  </cols>
  <sheetData>
    <row r="1" spans="1:13" ht="25.5" customHeight="1" x14ac:dyDescent="0.2">
      <c r="A1" s="122" t="s">
        <v>50</v>
      </c>
      <c r="B1" s="122"/>
      <c r="C1" s="122"/>
      <c r="D1" s="122"/>
      <c r="E1" s="122"/>
      <c r="F1" s="122"/>
    </row>
    <row r="2" spans="1:13" ht="30.75" customHeight="1" x14ac:dyDescent="0.2">
      <c r="A2" s="123" t="s">
        <v>70</v>
      </c>
      <c r="B2" s="123"/>
      <c r="C2" s="123"/>
      <c r="D2" s="123"/>
      <c r="E2" s="123"/>
      <c r="F2" s="123"/>
      <c r="H2" s="58"/>
      <c r="I2" s="58"/>
    </row>
    <row r="3" spans="1:13" x14ac:dyDescent="0.2">
      <c r="H3" s="58" t="s">
        <v>51</v>
      </c>
      <c r="I3" s="58"/>
      <c r="L3" s="56" t="s">
        <v>59</v>
      </c>
      <c r="M3" s="56">
        <f>((1+((I6/100)^I5))-1)/(I6*((1+(I6/100))^I5))</f>
        <v>0</v>
      </c>
    </row>
    <row r="4" spans="1:13" s="58" customFormat="1" x14ac:dyDescent="0.2">
      <c r="A4" s="60" t="s">
        <v>52</v>
      </c>
      <c r="B4" s="64" t="s">
        <v>7</v>
      </c>
      <c r="C4" s="61" t="s">
        <v>53</v>
      </c>
      <c r="D4" s="61" t="s">
        <v>54</v>
      </c>
      <c r="E4" s="61" t="s">
        <v>11</v>
      </c>
      <c r="F4" s="61" t="s">
        <v>55</v>
      </c>
      <c r="H4" s="58" t="s">
        <v>56</v>
      </c>
      <c r="I4" s="58">
        <v>842397.41</v>
      </c>
      <c r="L4" s="58" t="s">
        <v>60</v>
      </c>
      <c r="M4" s="58">
        <f>1+(I6/100)</f>
        <v>1.0049999999999999</v>
      </c>
    </row>
    <row r="5" spans="1:13" x14ac:dyDescent="0.2">
      <c r="A5" s="57">
        <v>0</v>
      </c>
      <c r="B5" s="65" t="s">
        <v>71</v>
      </c>
      <c r="C5" s="62" t="s">
        <v>28</v>
      </c>
      <c r="D5" s="62" t="s">
        <v>28</v>
      </c>
      <c r="E5" s="62" t="s">
        <v>28</v>
      </c>
      <c r="F5" s="62">
        <f>I4</f>
        <v>842397.41</v>
      </c>
      <c r="H5" s="58" t="s">
        <v>57</v>
      </c>
      <c r="I5" s="58">
        <v>58</v>
      </c>
      <c r="L5" s="56" t="s">
        <v>61</v>
      </c>
      <c r="M5" s="56">
        <f>(M4)^I5</f>
        <v>1.3354621445501886</v>
      </c>
    </row>
    <row r="6" spans="1:13" x14ac:dyDescent="0.2">
      <c r="A6" s="57">
        <f>IF(C6&lt;&gt;"",A5+1,"")</f>
        <v>1</v>
      </c>
      <c r="B6" s="65" t="s">
        <v>72</v>
      </c>
      <c r="C6" s="62">
        <f>E6-D6</f>
        <v>12555.77452903883</v>
      </c>
      <c r="D6" s="62">
        <f>$I$6/100*$I$4</f>
        <v>4211.9870500000006</v>
      </c>
      <c r="E6" s="62">
        <f t="shared" ref="E6:E37" si="0">IF(A5&lt;$I$5,$I$4/$M$9,"")</f>
        <v>16767.76157903883</v>
      </c>
      <c r="F6" s="62">
        <f>I4-C6</f>
        <v>829841.63547096122</v>
      </c>
      <c r="H6" s="58" t="s">
        <v>58</v>
      </c>
      <c r="I6" s="58">
        <v>0.5</v>
      </c>
      <c r="L6" s="56" t="s">
        <v>62</v>
      </c>
      <c r="M6" s="56">
        <f>M5-1</f>
        <v>0.33546214455018863</v>
      </c>
    </row>
    <row r="7" spans="1:13" x14ac:dyDescent="0.2">
      <c r="A7" s="57">
        <f t="shared" ref="A7:A70" si="1">IF(C7&lt;&gt;"",A6+1,"")</f>
        <v>2</v>
      </c>
      <c r="B7" s="65" t="s">
        <v>73</v>
      </c>
      <c r="C7" s="62">
        <f>IF(A6&lt;$I$5,E7-D7,"")</f>
        <v>12618.553401684025</v>
      </c>
      <c r="D7" s="62">
        <f>IF(A6&lt;$I$5,$I$6/100*F6,"")</f>
        <v>4149.2081773548061</v>
      </c>
      <c r="E7" s="62">
        <f t="shared" si="0"/>
        <v>16767.76157903883</v>
      </c>
      <c r="F7" s="62">
        <f>IF(A6&lt;$I$5,F6-(E7-D7),"")</f>
        <v>817223.08206927718</v>
      </c>
      <c r="L7" s="56" t="s">
        <v>63</v>
      </c>
    </row>
    <row r="8" spans="1:13" x14ac:dyDescent="0.2">
      <c r="A8" s="57">
        <f t="shared" si="1"/>
        <v>3</v>
      </c>
      <c r="B8" s="65" t="s">
        <v>74</v>
      </c>
      <c r="C8" s="62">
        <f>IF(A7&lt;$I$5,E8-D8,"")</f>
        <v>12681.646168692445</v>
      </c>
      <c r="D8" s="62">
        <f>IF(A7&lt;$I$5,$I$6/100*F7,"")</f>
        <v>4086.1154103463859</v>
      </c>
      <c r="E8" s="62">
        <f t="shared" si="0"/>
        <v>16767.76157903883</v>
      </c>
      <c r="F8" s="62">
        <f>IF(A7&lt;$I$5,F7-(E8-D8),"")</f>
        <v>804541.43590058479</v>
      </c>
      <c r="L8" s="56" t="s">
        <v>64</v>
      </c>
      <c r="M8" s="56">
        <f>(I6/100)*M5</f>
        <v>6.677310722750943E-3</v>
      </c>
    </row>
    <row r="9" spans="1:13" x14ac:dyDescent="0.2">
      <c r="A9" s="57">
        <f t="shared" si="1"/>
        <v>4</v>
      </c>
      <c r="B9" s="65" t="s">
        <v>75</v>
      </c>
      <c r="C9" s="62">
        <f>IF(A8&lt;$I$5,E9-D9,"")</f>
        <v>12745.054399535906</v>
      </c>
      <c r="D9" s="62">
        <f>IF(A8&lt;$I$5,$I$6/100*F8,"")</f>
        <v>4022.7071795029242</v>
      </c>
      <c r="E9" s="62">
        <f t="shared" si="0"/>
        <v>16767.76157903883</v>
      </c>
      <c r="F9" s="62">
        <f>IF(A8&lt;$I$5,F8-(E9-D9),"")</f>
        <v>791796.38150104892</v>
      </c>
      <c r="L9" s="56" t="s">
        <v>65</v>
      </c>
      <c r="M9" s="56">
        <f>M6/M8</f>
        <v>50.239109497660714</v>
      </c>
    </row>
    <row r="10" spans="1:13" x14ac:dyDescent="0.2">
      <c r="A10" s="57">
        <f t="shared" si="1"/>
        <v>5</v>
      </c>
      <c r="B10" s="65" t="s">
        <v>79</v>
      </c>
      <c r="C10" s="62">
        <f>IF(A9&lt;$I$5,E10-D10,"")</f>
        <v>12808.779671533586</v>
      </c>
      <c r="D10" s="62">
        <f>IF(A9&lt;$I$5,$I$6/100*F9,"")</f>
        <v>3958.9819075052446</v>
      </c>
      <c r="E10" s="62">
        <f t="shared" si="0"/>
        <v>16767.76157903883</v>
      </c>
      <c r="F10" s="62">
        <f>IF(A9&lt;$I$5,F9-(E10-D10),"")</f>
        <v>778987.6018295153</v>
      </c>
    </row>
    <row r="11" spans="1:13" x14ac:dyDescent="0.2">
      <c r="A11" s="57">
        <f t="shared" si="1"/>
        <v>6</v>
      </c>
      <c r="B11" s="65" t="s">
        <v>80</v>
      </c>
      <c r="C11" s="62">
        <f>IF(A10&lt;$I$5,E11-D11,"")</f>
        <v>12872.823569891254</v>
      </c>
      <c r="D11" s="62">
        <f>IF(A10&lt;$I$5,$I$6/100*F10,"")</f>
        <v>3894.9380091475764</v>
      </c>
      <c r="E11" s="62">
        <f t="shared" si="0"/>
        <v>16767.76157903883</v>
      </c>
      <c r="F11" s="62">
        <f>IF(A10&lt;$I$5,F10-(E11-D11),"")</f>
        <v>766114.77825962403</v>
      </c>
    </row>
    <row r="12" spans="1:13" x14ac:dyDescent="0.2">
      <c r="A12" s="57">
        <f t="shared" si="1"/>
        <v>7</v>
      </c>
      <c r="B12" s="65" t="s">
        <v>81</v>
      </c>
      <c r="C12" s="62">
        <f t="shared" ref="C12:C75" si="2">IF(A11&lt;$I$5,E12-D12,"")</f>
        <v>12937.18768774071</v>
      </c>
      <c r="D12" s="62">
        <f t="shared" ref="D12:D75" si="3">IF(A11&lt;$I$5,$I$6/100*F11,"")</f>
        <v>3830.5738912981201</v>
      </c>
      <c r="E12" s="62">
        <f t="shared" si="0"/>
        <v>16767.76157903883</v>
      </c>
      <c r="F12" s="62">
        <f t="shared" ref="F12:F75" si="4">IF(A11&lt;$I$5,F11-(E12-D12),"")</f>
        <v>753177.59057188337</v>
      </c>
    </row>
    <row r="13" spans="1:13" x14ac:dyDescent="0.2">
      <c r="A13" s="57">
        <f t="shared" si="1"/>
        <v>8</v>
      </c>
      <c r="B13" s="65" t="s">
        <v>82</v>
      </c>
      <c r="C13" s="62">
        <f t="shared" si="2"/>
        <v>13001.873626179413</v>
      </c>
      <c r="D13" s="62">
        <f t="shared" si="3"/>
        <v>3765.8879528594171</v>
      </c>
      <c r="E13" s="62">
        <f t="shared" si="0"/>
        <v>16767.76157903883</v>
      </c>
      <c r="F13" s="62">
        <f t="shared" si="4"/>
        <v>740175.71694570396</v>
      </c>
    </row>
    <row r="14" spans="1:13" x14ac:dyDescent="0.2">
      <c r="A14" s="57">
        <f t="shared" si="1"/>
        <v>9</v>
      </c>
      <c r="B14" s="65" t="s">
        <v>83</v>
      </c>
      <c r="C14" s="62">
        <f t="shared" si="2"/>
        <v>13066.88299431031</v>
      </c>
      <c r="D14" s="62">
        <f t="shared" si="3"/>
        <v>3700.8785847285199</v>
      </c>
      <c r="E14" s="62">
        <f t="shared" si="0"/>
        <v>16767.76157903883</v>
      </c>
      <c r="F14" s="62">
        <f t="shared" si="4"/>
        <v>727108.83395139361</v>
      </c>
    </row>
    <row r="15" spans="1:13" x14ac:dyDescent="0.2">
      <c r="A15" s="57">
        <f t="shared" si="1"/>
        <v>10</v>
      </c>
      <c r="B15" s="65" t="s">
        <v>84</v>
      </c>
      <c r="C15" s="62">
        <f t="shared" si="2"/>
        <v>13132.217409281862</v>
      </c>
      <c r="D15" s="62">
        <f t="shared" si="3"/>
        <v>3635.5441697569681</v>
      </c>
      <c r="E15" s="62">
        <f t="shared" si="0"/>
        <v>16767.76157903883</v>
      </c>
      <c r="F15" s="62">
        <f t="shared" si="4"/>
        <v>713976.61654211173</v>
      </c>
      <c r="H15" s="57" t="s">
        <v>66</v>
      </c>
      <c r="I15" s="57"/>
    </row>
    <row r="16" spans="1:13" x14ac:dyDescent="0.2">
      <c r="A16" s="57">
        <f t="shared" si="1"/>
        <v>11</v>
      </c>
      <c r="B16" s="65" t="s">
        <v>85</v>
      </c>
      <c r="C16" s="62">
        <f t="shared" si="2"/>
        <v>13197.878496328271</v>
      </c>
      <c r="D16" s="62">
        <f t="shared" si="3"/>
        <v>3569.8830827105589</v>
      </c>
      <c r="E16" s="62">
        <f t="shared" si="0"/>
        <v>16767.76157903883</v>
      </c>
      <c r="F16" s="62">
        <f t="shared" si="4"/>
        <v>700778.73804578348</v>
      </c>
      <c r="H16" s="57" t="s">
        <v>67</v>
      </c>
      <c r="I16" s="57">
        <f>MAX(E6:E245)</f>
        <v>771317.03263578564</v>
      </c>
    </row>
    <row r="17" spans="1:9" x14ac:dyDescent="0.2">
      <c r="A17" s="57">
        <f t="shared" si="1"/>
        <v>12</v>
      </c>
      <c r="B17" s="65" t="s">
        <v>76</v>
      </c>
      <c r="C17" s="62">
        <f t="shared" si="2"/>
        <v>13263.867888809913</v>
      </c>
      <c r="D17" s="62">
        <f t="shared" si="3"/>
        <v>3503.8936902289174</v>
      </c>
      <c r="E17" s="62">
        <f t="shared" si="0"/>
        <v>16767.76157903883</v>
      </c>
      <c r="F17" s="62">
        <f t="shared" si="4"/>
        <v>687514.8701569736</v>
      </c>
      <c r="H17" s="57" t="s">
        <v>68</v>
      </c>
      <c r="I17" s="57">
        <f>SUM(D5:D245)</f>
        <v>213934.9240630061</v>
      </c>
    </row>
    <row r="18" spans="1:9" x14ac:dyDescent="0.2">
      <c r="A18" s="66">
        <f t="shared" si="1"/>
        <v>13</v>
      </c>
      <c r="B18" s="67" t="s">
        <v>77</v>
      </c>
      <c r="C18" s="68">
        <f t="shared" si="2"/>
        <v>13330.187228253963</v>
      </c>
      <c r="D18" s="68">
        <f t="shared" si="3"/>
        <v>3437.5743507848679</v>
      </c>
      <c r="E18" s="68">
        <f t="shared" si="0"/>
        <v>16767.76157903883</v>
      </c>
      <c r="F18" s="68">
        <f t="shared" si="4"/>
        <v>674184.68292871967</v>
      </c>
      <c r="H18" s="57" t="s">
        <v>69</v>
      </c>
      <c r="I18" s="57">
        <f>I17/I4</f>
        <v>0.25395961754322832</v>
      </c>
    </row>
    <row r="19" spans="1:9" x14ac:dyDescent="0.2">
      <c r="A19" s="66">
        <f t="shared" si="1"/>
        <v>14</v>
      </c>
      <c r="B19" s="67">
        <v>44593</v>
      </c>
      <c r="C19" s="68">
        <f t="shared" si="2"/>
        <v>13396.838164395231</v>
      </c>
      <c r="D19" s="68">
        <f t="shared" si="3"/>
        <v>3370.9234146435983</v>
      </c>
      <c r="E19" s="68">
        <f t="shared" si="0"/>
        <v>16767.76157903883</v>
      </c>
      <c r="F19" s="68">
        <f t="shared" si="4"/>
        <v>660787.84476432449</v>
      </c>
    </row>
    <row r="20" spans="1:9" x14ac:dyDescent="0.2">
      <c r="A20" s="66">
        <f t="shared" si="1"/>
        <v>15</v>
      </c>
      <c r="B20" s="69" t="s">
        <v>86</v>
      </c>
      <c r="C20" s="68">
        <f t="shared" si="2"/>
        <v>13463.822355217208</v>
      </c>
      <c r="D20" s="68">
        <f t="shared" si="3"/>
        <v>3303.9392238216224</v>
      </c>
      <c r="E20" s="68">
        <f t="shared" si="0"/>
        <v>16767.76157903883</v>
      </c>
      <c r="F20" s="68">
        <f t="shared" si="4"/>
        <v>647324.0224091073</v>
      </c>
    </row>
    <row r="21" spans="1:9" x14ac:dyDescent="0.2">
      <c r="A21" s="66">
        <f t="shared" si="1"/>
        <v>16</v>
      </c>
      <c r="B21" s="69" t="s">
        <v>87</v>
      </c>
      <c r="C21" s="68">
        <f t="shared" si="2"/>
        <v>13531.141466993293</v>
      </c>
      <c r="D21" s="68">
        <f t="shared" si="3"/>
        <v>3236.6201120455366</v>
      </c>
      <c r="E21" s="68">
        <f t="shared" si="0"/>
        <v>16767.76157903883</v>
      </c>
      <c r="F21" s="68">
        <f t="shared" si="4"/>
        <v>633792.88094211405</v>
      </c>
    </row>
    <row r="22" spans="1:9" x14ac:dyDescent="0.2">
      <c r="A22" s="66">
        <f t="shared" si="1"/>
        <v>17</v>
      </c>
      <c r="B22" s="69" t="s">
        <v>88</v>
      </c>
      <c r="C22" s="68">
        <f t="shared" si="2"/>
        <v>13598.79717432826</v>
      </c>
      <c r="D22" s="68">
        <f t="shared" si="3"/>
        <v>3168.9644047105703</v>
      </c>
      <c r="E22" s="68">
        <f t="shared" si="0"/>
        <v>16767.76157903883</v>
      </c>
      <c r="F22" s="68">
        <f t="shared" si="4"/>
        <v>620194.08376778581</v>
      </c>
    </row>
    <row r="23" spans="1:9" x14ac:dyDescent="0.2">
      <c r="A23" s="66">
        <f t="shared" si="1"/>
        <v>18</v>
      </c>
      <c r="B23" s="69" t="s">
        <v>89</v>
      </c>
      <c r="C23" s="68">
        <f t="shared" si="2"/>
        <v>13666.7911601999</v>
      </c>
      <c r="D23" s="68">
        <f t="shared" si="3"/>
        <v>3100.9704188389292</v>
      </c>
      <c r="E23" s="68">
        <f t="shared" si="0"/>
        <v>16767.76157903883</v>
      </c>
      <c r="F23" s="68">
        <f t="shared" si="4"/>
        <v>606527.2926075859</v>
      </c>
      <c r="H23" s="57" t="s">
        <v>47</v>
      </c>
      <c r="I23" s="70">
        <f>C64</f>
        <v>687514.8701570027</v>
      </c>
    </row>
    <row r="24" spans="1:9" x14ac:dyDescent="0.2">
      <c r="A24" s="66">
        <f t="shared" si="1"/>
        <v>19</v>
      </c>
      <c r="B24" s="69" t="s">
        <v>90</v>
      </c>
      <c r="C24" s="68">
        <f t="shared" si="2"/>
        <v>13735.125116000901</v>
      </c>
      <c r="D24" s="68">
        <f t="shared" si="3"/>
        <v>3032.6364630379294</v>
      </c>
      <c r="E24" s="68">
        <f t="shared" si="0"/>
        <v>16767.76157903883</v>
      </c>
      <c r="F24" s="68">
        <f t="shared" si="4"/>
        <v>592792.16749158502</v>
      </c>
      <c r="H24" s="57" t="s">
        <v>49</v>
      </c>
      <c r="I24" s="70">
        <f>D64</f>
        <v>83802.162478783343</v>
      </c>
    </row>
    <row r="25" spans="1:9" x14ac:dyDescent="0.2">
      <c r="A25" s="66">
        <f t="shared" si="1"/>
        <v>20</v>
      </c>
      <c r="B25" s="69" t="s">
        <v>91</v>
      </c>
      <c r="C25" s="68">
        <f t="shared" si="2"/>
        <v>13803.800741580904</v>
      </c>
      <c r="D25" s="68">
        <f t="shared" si="3"/>
        <v>2963.9608374579252</v>
      </c>
      <c r="E25" s="68">
        <f t="shared" si="0"/>
        <v>16767.76157903883</v>
      </c>
      <c r="F25" s="68">
        <f t="shared" si="4"/>
        <v>578988.36675000412</v>
      </c>
    </row>
    <row r="26" spans="1:9" x14ac:dyDescent="0.2">
      <c r="A26" s="66">
        <f t="shared" si="1"/>
        <v>21</v>
      </c>
      <c r="B26" s="69" t="s">
        <v>92</v>
      </c>
      <c r="C26" s="68">
        <f t="shared" si="2"/>
        <v>13872.819745288809</v>
      </c>
      <c r="D26" s="68">
        <f t="shared" si="3"/>
        <v>2894.9418337500206</v>
      </c>
      <c r="E26" s="68">
        <f t="shared" si="0"/>
        <v>16767.76157903883</v>
      </c>
      <c r="F26" s="68">
        <f t="shared" si="4"/>
        <v>565115.54700471531</v>
      </c>
    </row>
    <row r="27" spans="1:9" x14ac:dyDescent="0.2">
      <c r="A27" s="66">
        <f t="shared" si="1"/>
        <v>22</v>
      </c>
      <c r="B27" s="69" t="s">
        <v>93</v>
      </c>
      <c r="C27" s="68">
        <f t="shared" si="2"/>
        <v>13942.183844015253</v>
      </c>
      <c r="D27" s="68">
        <f t="shared" si="3"/>
        <v>2825.5777350235767</v>
      </c>
      <c r="E27" s="68">
        <f t="shared" si="0"/>
        <v>16767.76157903883</v>
      </c>
      <c r="F27" s="68">
        <f t="shared" si="4"/>
        <v>551173.36316070007</v>
      </c>
    </row>
    <row r="28" spans="1:9" x14ac:dyDescent="0.2">
      <c r="A28" s="66">
        <f t="shared" si="1"/>
        <v>23</v>
      </c>
      <c r="B28" s="69" t="s">
        <v>94</v>
      </c>
      <c r="C28" s="68">
        <f t="shared" si="2"/>
        <v>14011.89476323533</v>
      </c>
      <c r="D28" s="68">
        <f t="shared" si="3"/>
        <v>2755.8668158035002</v>
      </c>
      <c r="E28" s="68">
        <f t="shared" si="0"/>
        <v>16767.76157903883</v>
      </c>
      <c r="F28" s="68">
        <f t="shared" si="4"/>
        <v>537161.46839746472</v>
      </c>
    </row>
    <row r="29" spans="1:9" x14ac:dyDescent="0.2">
      <c r="A29" s="66">
        <f t="shared" si="1"/>
        <v>24</v>
      </c>
      <c r="B29" s="69" t="s">
        <v>95</v>
      </c>
      <c r="C29" s="68">
        <f t="shared" si="2"/>
        <v>14081.954237051506</v>
      </c>
      <c r="D29" s="68">
        <f t="shared" si="3"/>
        <v>2685.8073419873235</v>
      </c>
      <c r="E29" s="68">
        <f t="shared" si="0"/>
        <v>16767.76157903883</v>
      </c>
      <c r="F29" s="68">
        <f t="shared" si="4"/>
        <v>523079.51416041324</v>
      </c>
    </row>
    <row r="30" spans="1:9" x14ac:dyDescent="0.2">
      <c r="A30" s="66">
        <f t="shared" si="1"/>
        <v>25</v>
      </c>
      <c r="B30" s="69" t="s">
        <v>96</v>
      </c>
      <c r="C30" s="68">
        <f t="shared" si="2"/>
        <v>14152.364008236764</v>
      </c>
      <c r="D30" s="68">
        <f t="shared" si="3"/>
        <v>2615.3975708020662</v>
      </c>
      <c r="E30" s="68">
        <f t="shared" si="0"/>
        <v>16767.76157903883</v>
      </c>
      <c r="F30" s="68">
        <f t="shared" si="4"/>
        <v>508927.1501521765</v>
      </c>
    </row>
    <row r="31" spans="1:9" x14ac:dyDescent="0.2">
      <c r="A31" s="66">
        <f t="shared" si="1"/>
        <v>26</v>
      </c>
      <c r="B31" s="69" t="s">
        <v>97</v>
      </c>
      <c r="C31" s="68">
        <f t="shared" si="2"/>
        <v>14223.125828277947</v>
      </c>
      <c r="D31" s="68">
        <f t="shared" si="3"/>
        <v>2544.6357507608827</v>
      </c>
      <c r="E31" s="68">
        <f t="shared" si="0"/>
        <v>16767.76157903883</v>
      </c>
      <c r="F31" s="68">
        <f t="shared" si="4"/>
        <v>494704.02432389854</v>
      </c>
    </row>
    <row r="32" spans="1:9" x14ac:dyDescent="0.2">
      <c r="A32" s="66">
        <f t="shared" si="1"/>
        <v>27</v>
      </c>
      <c r="B32" s="69" t="s">
        <v>98</v>
      </c>
      <c r="C32" s="68">
        <f t="shared" si="2"/>
        <v>14294.241457419337</v>
      </c>
      <c r="D32" s="68">
        <f t="shared" si="3"/>
        <v>2473.5201216194928</v>
      </c>
      <c r="E32" s="68">
        <f t="shared" si="0"/>
        <v>16767.76157903883</v>
      </c>
      <c r="F32" s="68">
        <f t="shared" si="4"/>
        <v>480409.78286647919</v>
      </c>
    </row>
    <row r="33" spans="1:6" x14ac:dyDescent="0.2">
      <c r="A33" s="66">
        <f t="shared" si="1"/>
        <v>28</v>
      </c>
      <c r="B33" s="69" t="s">
        <v>99</v>
      </c>
      <c r="C33" s="68">
        <f t="shared" si="2"/>
        <v>14365.712664706434</v>
      </c>
      <c r="D33" s="68">
        <f t="shared" si="3"/>
        <v>2402.0489143323962</v>
      </c>
      <c r="E33" s="68">
        <f t="shared" si="0"/>
        <v>16767.76157903883</v>
      </c>
      <c r="F33" s="68">
        <f t="shared" si="4"/>
        <v>466044.07020177273</v>
      </c>
    </row>
    <row r="34" spans="1:6" x14ac:dyDescent="0.2">
      <c r="A34" s="66">
        <f t="shared" si="1"/>
        <v>29</v>
      </c>
      <c r="B34" s="69" t="s">
        <v>100</v>
      </c>
      <c r="C34" s="68">
        <f t="shared" si="2"/>
        <v>14437.541228029966</v>
      </c>
      <c r="D34" s="68">
        <f t="shared" si="3"/>
        <v>2330.2203510088639</v>
      </c>
      <c r="E34" s="68">
        <f t="shared" si="0"/>
        <v>16767.76157903883</v>
      </c>
      <c r="F34" s="68">
        <f t="shared" si="4"/>
        <v>451606.52897374274</v>
      </c>
    </row>
    <row r="35" spans="1:6" x14ac:dyDescent="0.2">
      <c r="A35" s="66">
        <f t="shared" si="1"/>
        <v>30</v>
      </c>
      <c r="B35" s="69" t="s">
        <v>101</v>
      </c>
      <c r="C35" s="68">
        <f t="shared" si="2"/>
        <v>14509.728934170116</v>
      </c>
      <c r="D35" s="68">
        <f t="shared" si="3"/>
        <v>2258.0326448687138</v>
      </c>
      <c r="E35" s="68">
        <f t="shared" si="0"/>
        <v>16767.76157903883</v>
      </c>
      <c r="F35" s="68">
        <f t="shared" si="4"/>
        <v>437096.80003957264</v>
      </c>
    </row>
    <row r="36" spans="1:6" x14ac:dyDescent="0.2">
      <c r="A36" s="66">
        <f t="shared" si="1"/>
        <v>31</v>
      </c>
      <c r="B36" s="69" t="s">
        <v>102</v>
      </c>
      <c r="C36" s="68">
        <f t="shared" si="2"/>
        <v>14582.277578840967</v>
      </c>
      <c r="D36" s="68">
        <f t="shared" si="3"/>
        <v>2185.4840001978632</v>
      </c>
      <c r="E36" s="68">
        <f t="shared" si="0"/>
        <v>16767.76157903883</v>
      </c>
      <c r="F36" s="68">
        <f t="shared" si="4"/>
        <v>422514.52246073168</v>
      </c>
    </row>
    <row r="37" spans="1:6" x14ac:dyDescent="0.2">
      <c r="A37" s="66">
        <f t="shared" si="1"/>
        <v>32</v>
      </c>
      <c r="B37" s="69" t="s">
        <v>103</v>
      </c>
      <c r="C37" s="68">
        <f t="shared" si="2"/>
        <v>14655.188966735172</v>
      </c>
      <c r="D37" s="68">
        <f t="shared" si="3"/>
        <v>2112.5726123036584</v>
      </c>
      <c r="E37" s="68">
        <f t="shared" si="0"/>
        <v>16767.76157903883</v>
      </c>
      <c r="F37" s="68">
        <f t="shared" si="4"/>
        <v>407859.33349399653</v>
      </c>
    </row>
    <row r="38" spans="1:6" x14ac:dyDescent="0.2">
      <c r="A38" s="66">
        <f t="shared" si="1"/>
        <v>33</v>
      </c>
      <c r="B38" s="69" t="s">
        <v>104</v>
      </c>
      <c r="C38" s="68">
        <f t="shared" si="2"/>
        <v>14728.464911568848</v>
      </c>
      <c r="D38" s="68">
        <f t="shared" si="3"/>
        <v>2039.2966674699826</v>
      </c>
      <c r="E38" s="68">
        <f t="shared" ref="E38:E63" si="5">IF(A37&lt;$I$5,$I$4/$M$9,"")</f>
        <v>16767.76157903883</v>
      </c>
      <c r="F38" s="68">
        <f t="shared" si="4"/>
        <v>393130.86858242768</v>
      </c>
    </row>
    <row r="39" spans="1:6" x14ac:dyDescent="0.2">
      <c r="A39" s="66">
        <f t="shared" si="1"/>
        <v>34</v>
      </c>
      <c r="B39" s="69" t="s">
        <v>105</v>
      </c>
      <c r="C39" s="68">
        <f t="shared" si="2"/>
        <v>14802.107236126692</v>
      </c>
      <c r="D39" s="68">
        <f t="shared" si="3"/>
        <v>1965.6543429121384</v>
      </c>
      <c r="E39" s="68">
        <f t="shared" si="5"/>
        <v>16767.76157903883</v>
      </c>
      <c r="F39" s="68">
        <f t="shared" si="4"/>
        <v>378328.76134630101</v>
      </c>
    </row>
    <row r="40" spans="1:6" x14ac:dyDescent="0.2">
      <c r="A40" s="66">
        <f t="shared" si="1"/>
        <v>35</v>
      </c>
      <c r="B40" s="69" t="s">
        <v>106</v>
      </c>
      <c r="C40" s="68">
        <f t="shared" si="2"/>
        <v>14876.117772307325</v>
      </c>
      <c r="D40" s="68">
        <f t="shared" si="3"/>
        <v>1891.643806731505</v>
      </c>
      <c r="E40" s="68">
        <f t="shared" si="5"/>
        <v>16767.76157903883</v>
      </c>
      <c r="F40" s="68">
        <f t="shared" si="4"/>
        <v>363452.6435739937</v>
      </c>
    </row>
    <row r="41" spans="1:6" x14ac:dyDescent="0.2">
      <c r="A41" s="66">
        <f t="shared" si="1"/>
        <v>36</v>
      </c>
      <c r="B41" s="69" t="s">
        <v>107</v>
      </c>
      <c r="C41" s="68">
        <f t="shared" si="2"/>
        <v>14950.498361168862</v>
      </c>
      <c r="D41" s="68">
        <f t="shared" si="3"/>
        <v>1817.2632178699685</v>
      </c>
      <c r="E41" s="68">
        <f t="shared" si="5"/>
        <v>16767.76157903883</v>
      </c>
      <c r="F41" s="68">
        <f t="shared" si="4"/>
        <v>348502.14521282486</v>
      </c>
    </row>
    <row r="42" spans="1:6" x14ac:dyDescent="0.2">
      <c r="A42" s="66">
        <f t="shared" si="1"/>
        <v>37</v>
      </c>
      <c r="B42" s="69" t="s">
        <v>108</v>
      </c>
      <c r="C42" s="68">
        <f t="shared" si="2"/>
        <v>15025.250852974707</v>
      </c>
      <c r="D42" s="68">
        <f t="shared" si="3"/>
        <v>1742.5107260641244</v>
      </c>
      <c r="E42" s="68">
        <f t="shared" si="5"/>
        <v>16767.76157903883</v>
      </c>
      <c r="F42" s="68">
        <f t="shared" si="4"/>
        <v>333476.89435985015</v>
      </c>
    </row>
    <row r="43" spans="1:6" x14ac:dyDescent="0.2">
      <c r="A43" s="66">
        <f t="shared" si="1"/>
        <v>38</v>
      </c>
      <c r="B43" s="69" t="s">
        <v>109</v>
      </c>
      <c r="C43" s="68">
        <f t="shared" si="2"/>
        <v>15100.377107239579</v>
      </c>
      <c r="D43" s="68">
        <f t="shared" si="3"/>
        <v>1667.3844717992508</v>
      </c>
      <c r="E43" s="68">
        <f t="shared" si="5"/>
        <v>16767.76157903883</v>
      </c>
      <c r="F43" s="68">
        <f t="shared" si="4"/>
        <v>318376.51725261059</v>
      </c>
    </row>
    <row r="44" spans="1:6" x14ac:dyDescent="0.2">
      <c r="A44" s="66">
        <f t="shared" si="1"/>
        <v>39</v>
      </c>
      <c r="B44" s="69" t="s">
        <v>110</v>
      </c>
      <c r="C44" s="68">
        <f t="shared" si="2"/>
        <v>15175.878992775777</v>
      </c>
      <c r="D44" s="68">
        <f t="shared" si="3"/>
        <v>1591.8825862630529</v>
      </c>
      <c r="E44" s="68">
        <f t="shared" si="5"/>
        <v>16767.76157903883</v>
      </c>
      <c r="F44" s="68">
        <f t="shared" si="4"/>
        <v>303200.63825983478</v>
      </c>
    </row>
    <row r="45" spans="1:6" x14ac:dyDescent="0.2">
      <c r="A45" s="66">
        <f t="shared" si="1"/>
        <v>40</v>
      </c>
      <c r="B45" s="69" t="s">
        <v>111</v>
      </c>
      <c r="C45" s="68">
        <f t="shared" si="2"/>
        <v>15251.758387739656</v>
      </c>
      <c r="D45" s="68">
        <f t="shared" si="3"/>
        <v>1516.003191299174</v>
      </c>
      <c r="E45" s="68">
        <f t="shared" si="5"/>
        <v>16767.76157903883</v>
      </c>
      <c r="F45" s="68">
        <f t="shared" si="4"/>
        <v>287948.87987209513</v>
      </c>
    </row>
    <row r="46" spans="1:6" x14ac:dyDescent="0.2">
      <c r="A46" s="66">
        <f t="shared" si="1"/>
        <v>41</v>
      </c>
      <c r="B46" s="69" t="s">
        <v>112</v>
      </c>
      <c r="C46" s="68">
        <f t="shared" si="2"/>
        <v>15328.017179678354</v>
      </c>
      <c r="D46" s="68">
        <f t="shared" si="3"/>
        <v>1439.7443993604757</v>
      </c>
      <c r="E46" s="68">
        <f t="shared" si="5"/>
        <v>16767.76157903883</v>
      </c>
      <c r="F46" s="68">
        <f t="shared" si="4"/>
        <v>272620.86269241676</v>
      </c>
    </row>
    <row r="47" spans="1:6" x14ac:dyDescent="0.2">
      <c r="A47" s="66">
        <f t="shared" si="1"/>
        <v>42</v>
      </c>
      <c r="B47" s="69" t="s">
        <v>113</v>
      </c>
      <c r="C47" s="68">
        <f t="shared" si="2"/>
        <v>15404.657265576747</v>
      </c>
      <c r="D47" s="68">
        <f t="shared" si="3"/>
        <v>1363.1043134620838</v>
      </c>
      <c r="E47" s="68">
        <f t="shared" si="5"/>
        <v>16767.76157903883</v>
      </c>
      <c r="F47" s="68">
        <f t="shared" si="4"/>
        <v>257216.20542684002</v>
      </c>
    </row>
    <row r="48" spans="1:6" x14ac:dyDescent="0.2">
      <c r="A48" s="66">
        <f t="shared" si="1"/>
        <v>43</v>
      </c>
      <c r="B48" s="69" t="s">
        <v>114</v>
      </c>
      <c r="C48" s="68">
        <f t="shared" si="2"/>
        <v>15481.68055190463</v>
      </c>
      <c r="D48" s="68">
        <f t="shared" si="3"/>
        <v>1286.0810271342002</v>
      </c>
      <c r="E48" s="68">
        <f t="shared" si="5"/>
        <v>16767.76157903883</v>
      </c>
      <c r="F48" s="68">
        <f t="shared" si="4"/>
        <v>241734.52487493539</v>
      </c>
    </row>
    <row r="49" spans="1:6" x14ac:dyDescent="0.2">
      <c r="A49" s="66">
        <f t="shared" si="1"/>
        <v>44</v>
      </c>
      <c r="B49" s="69" t="s">
        <v>115</v>
      </c>
      <c r="C49" s="68">
        <f t="shared" si="2"/>
        <v>15559.088954664152</v>
      </c>
      <c r="D49" s="68">
        <f t="shared" si="3"/>
        <v>1208.6726243746771</v>
      </c>
      <c r="E49" s="68">
        <f t="shared" si="5"/>
        <v>16767.76157903883</v>
      </c>
      <c r="F49" s="68">
        <f t="shared" si="4"/>
        <v>226175.43592027124</v>
      </c>
    </row>
    <row r="50" spans="1:6" x14ac:dyDescent="0.2">
      <c r="A50" s="66">
        <f t="shared" si="1"/>
        <v>45</v>
      </c>
      <c r="B50" s="69" t="s">
        <v>116</v>
      </c>
      <c r="C50" s="68">
        <f t="shared" si="2"/>
        <v>15636.884399437473</v>
      </c>
      <c r="D50" s="68">
        <f t="shared" si="3"/>
        <v>1130.8771796013561</v>
      </c>
      <c r="E50" s="68">
        <f t="shared" si="5"/>
        <v>16767.76157903883</v>
      </c>
      <c r="F50" s="68">
        <f t="shared" si="4"/>
        <v>210538.55152083377</v>
      </c>
    </row>
    <row r="51" spans="1:6" x14ac:dyDescent="0.2">
      <c r="A51" s="66">
        <f t="shared" si="1"/>
        <v>46</v>
      </c>
      <c r="B51" s="69" t="s">
        <v>117</v>
      </c>
      <c r="C51" s="68">
        <f t="shared" si="2"/>
        <v>15715.068821434661</v>
      </c>
      <c r="D51" s="68">
        <f t="shared" si="3"/>
        <v>1052.6927576041689</v>
      </c>
      <c r="E51" s="68">
        <f t="shared" si="5"/>
        <v>16767.76157903883</v>
      </c>
      <c r="F51" s="68">
        <f t="shared" si="4"/>
        <v>194823.48269939912</v>
      </c>
    </row>
    <row r="52" spans="1:6" x14ac:dyDescent="0.2">
      <c r="A52" s="66">
        <f t="shared" si="1"/>
        <v>47</v>
      </c>
      <c r="B52" s="69" t="s">
        <v>118</v>
      </c>
      <c r="C52" s="68">
        <f t="shared" si="2"/>
        <v>15793.644165541835</v>
      </c>
      <c r="D52" s="68">
        <f t="shared" si="3"/>
        <v>974.1174134969956</v>
      </c>
      <c r="E52" s="68">
        <f t="shared" si="5"/>
        <v>16767.76157903883</v>
      </c>
      <c r="F52" s="68">
        <f t="shared" si="4"/>
        <v>179029.83853385728</v>
      </c>
    </row>
    <row r="53" spans="1:6" x14ac:dyDescent="0.2">
      <c r="A53" s="66">
        <f t="shared" si="1"/>
        <v>48</v>
      </c>
      <c r="B53" s="69" t="s">
        <v>119</v>
      </c>
      <c r="C53" s="68">
        <f t="shared" si="2"/>
        <v>15872.612386369543</v>
      </c>
      <c r="D53" s="68">
        <f t="shared" si="3"/>
        <v>895.14919266928644</v>
      </c>
      <c r="E53" s="68">
        <f t="shared" si="5"/>
        <v>16767.76157903883</v>
      </c>
      <c r="F53" s="68">
        <f t="shared" si="4"/>
        <v>163157.22614748773</v>
      </c>
    </row>
    <row r="54" spans="1:6" x14ac:dyDescent="0.2">
      <c r="A54" s="66">
        <f t="shared" si="1"/>
        <v>49</v>
      </c>
      <c r="B54" s="69" t="s">
        <v>120</v>
      </c>
      <c r="C54" s="68">
        <f t="shared" si="2"/>
        <v>15951.975448301391</v>
      </c>
      <c r="D54" s="68">
        <f t="shared" si="3"/>
        <v>815.78613073743873</v>
      </c>
      <c r="E54" s="68">
        <f t="shared" si="5"/>
        <v>16767.76157903883</v>
      </c>
      <c r="F54" s="68">
        <f t="shared" si="4"/>
        <v>147205.25069918635</v>
      </c>
    </row>
    <row r="55" spans="1:6" x14ac:dyDescent="0.2">
      <c r="A55" s="66">
        <f t="shared" si="1"/>
        <v>50</v>
      </c>
      <c r="B55" s="69" t="s">
        <v>121</v>
      </c>
      <c r="C55" s="68">
        <f t="shared" si="2"/>
        <v>16031.735325542899</v>
      </c>
      <c r="D55" s="68">
        <f t="shared" si="3"/>
        <v>736.02625349593177</v>
      </c>
      <c r="E55" s="68">
        <f t="shared" si="5"/>
        <v>16767.76157903883</v>
      </c>
      <c r="F55" s="68">
        <f t="shared" si="4"/>
        <v>131173.51537364346</v>
      </c>
    </row>
    <row r="56" spans="1:6" x14ac:dyDescent="0.2">
      <c r="A56" s="66">
        <f t="shared" si="1"/>
        <v>51</v>
      </c>
      <c r="B56" s="69" t="s">
        <v>122</v>
      </c>
      <c r="C56" s="68">
        <f t="shared" si="2"/>
        <v>16111.894002170613</v>
      </c>
      <c r="D56" s="68">
        <f t="shared" si="3"/>
        <v>655.86757686821727</v>
      </c>
      <c r="E56" s="68">
        <f t="shared" si="5"/>
        <v>16767.76157903883</v>
      </c>
      <c r="F56" s="68">
        <f t="shared" si="4"/>
        <v>115061.62137147285</v>
      </c>
    </row>
    <row r="57" spans="1:6" x14ac:dyDescent="0.2">
      <c r="A57" s="66">
        <f t="shared" si="1"/>
        <v>52</v>
      </c>
      <c r="B57" s="69" t="s">
        <v>123</v>
      </c>
      <c r="C57" s="68">
        <f t="shared" si="2"/>
        <v>16192.453472181465</v>
      </c>
      <c r="D57" s="68">
        <f t="shared" si="3"/>
        <v>575.30810685736424</v>
      </c>
      <c r="E57" s="68">
        <f t="shared" si="5"/>
        <v>16767.76157903883</v>
      </c>
      <c r="F57" s="68">
        <f t="shared" si="4"/>
        <v>98869.16789929138</v>
      </c>
    </row>
    <row r="58" spans="1:6" x14ac:dyDescent="0.2">
      <c r="A58" s="66">
        <f t="shared" si="1"/>
        <v>53</v>
      </c>
      <c r="B58" s="69" t="s">
        <v>124</v>
      </c>
      <c r="C58" s="68">
        <f t="shared" si="2"/>
        <v>16273.415739542374</v>
      </c>
      <c r="D58" s="68">
        <f t="shared" si="3"/>
        <v>494.3458394964569</v>
      </c>
      <c r="E58" s="68">
        <f t="shared" si="5"/>
        <v>16767.76157903883</v>
      </c>
      <c r="F58" s="68">
        <f t="shared" si="4"/>
        <v>82595.752159749012</v>
      </c>
    </row>
    <row r="59" spans="1:6" x14ac:dyDescent="0.2">
      <c r="A59" s="66">
        <f t="shared" si="1"/>
        <v>54</v>
      </c>
      <c r="B59" s="69" t="s">
        <v>125</v>
      </c>
      <c r="C59" s="68">
        <f t="shared" si="2"/>
        <v>16354.782818240084</v>
      </c>
      <c r="D59" s="68">
        <f t="shared" si="3"/>
        <v>412.97876079874504</v>
      </c>
      <c r="E59" s="68">
        <f t="shared" si="5"/>
        <v>16767.76157903883</v>
      </c>
      <c r="F59" s="68">
        <f t="shared" si="4"/>
        <v>66240.969341508928</v>
      </c>
    </row>
    <row r="60" spans="1:6" x14ac:dyDescent="0.2">
      <c r="A60" s="66">
        <f t="shared" si="1"/>
        <v>55</v>
      </c>
      <c r="B60" s="69" t="s">
        <v>126</v>
      </c>
      <c r="C60" s="68">
        <f t="shared" si="2"/>
        <v>16436.556732331286</v>
      </c>
      <c r="D60" s="68">
        <f t="shared" si="3"/>
        <v>331.20484670754462</v>
      </c>
      <c r="E60" s="68">
        <f t="shared" si="5"/>
        <v>16767.76157903883</v>
      </c>
      <c r="F60" s="68">
        <f t="shared" si="4"/>
        <v>49804.412609177642</v>
      </c>
    </row>
    <row r="61" spans="1:6" x14ac:dyDescent="0.2">
      <c r="A61" s="66">
        <f t="shared" si="1"/>
        <v>56</v>
      </c>
      <c r="B61" s="69" t="s">
        <v>127</v>
      </c>
      <c r="C61" s="68">
        <f t="shared" si="2"/>
        <v>16518.73951599294</v>
      </c>
      <c r="D61" s="68">
        <f t="shared" si="3"/>
        <v>249.02206304588822</v>
      </c>
      <c r="E61" s="68">
        <f t="shared" si="5"/>
        <v>16767.76157903883</v>
      </c>
      <c r="F61" s="68">
        <f t="shared" si="4"/>
        <v>33285.673093184698</v>
      </c>
    </row>
    <row r="62" spans="1:6" x14ac:dyDescent="0.2">
      <c r="A62" s="66">
        <f t="shared" si="1"/>
        <v>57</v>
      </c>
      <c r="B62" s="69" t="s">
        <v>128</v>
      </c>
      <c r="C62" s="68">
        <f t="shared" si="2"/>
        <v>16601.333213572907</v>
      </c>
      <c r="D62" s="68">
        <f t="shared" si="3"/>
        <v>166.42836546592349</v>
      </c>
      <c r="E62" s="68">
        <f t="shared" si="5"/>
        <v>16767.76157903883</v>
      </c>
      <c r="F62" s="68">
        <f t="shared" si="4"/>
        <v>16684.339879611791</v>
      </c>
    </row>
    <row r="63" spans="1:6" x14ac:dyDescent="0.2">
      <c r="A63" s="66">
        <f t="shared" si="1"/>
        <v>58</v>
      </c>
      <c r="B63" s="69" t="s">
        <v>129</v>
      </c>
      <c r="C63" s="68">
        <f t="shared" si="2"/>
        <v>16684.339879640771</v>
      </c>
      <c r="D63" s="68">
        <f t="shared" si="3"/>
        <v>83.421699398058962</v>
      </c>
      <c r="E63" s="68">
        <f t="shared" si="5"/>
        <v>16767.76157903883</v>
      </c>
      <c r="F63" s="68">
        <f t="shared" si="4"/>
        <v>-2.8980139177292585E-8</v>
      </c>
    </row>
    <row r="64" spans="1:6" x14ac:dyDescent="0.2">
      <c r="A64" s="56">
        <f t="shared" si="1"/>
        <v>59</v>
      </c>
      <c r="C64" s="59">
        <f>SUM(C18:C63)</f>
        <v>687514.8701570027</v>
      </c>
      <c r="D64" s="59">
        <f>SUM(D18:D63)</f>
        <v>83802.162478783343</v>
      </c>
      <c r="E64" s="59">
        <f>SUM(E18:E63)</f>
        <v>771317.03263578564</v>
      </c>
      <c r="F64" s="55" t="str">
        <f t="shared" si="4"/>
        <v/>
      </c>
    </row>
    <row r="65" spans="1:6" x14ac:dyDescent="0.2">
      <c r="A65" s="56" t="str">
        <f t="shared" si="1"/>
        <v/>
      </c>
      <c r="C65" s="55" t="str">
        <f t="shared" si="2"/>
        <v/>
      </c>
      <c r="D65" s="55" t="str">
        <f t="shared" si="3"/>
        <v/>
      </c>
      <c r="E65" s="55" t="str">
        <f t="shared" ref="E65:E96" si="6">IF(A64&lt;$I$5,$I$4/$M$9,"")</f>
        <v/>
      </c>
      <c r="F65" s="55" t="str">
        <f t="shared" si="4"/>
        <v/>
      </c>
    </row>
    <row r="66" spans="1:6" x14ac:dyDescent="0.2">
      <c r="A66" s="56" t="str">
        <f t="shared" si="1"/>
        <v/>
      </c>
      <c r="C66" s="55" t="str">
        <f t="shared" si="2"/>
        <v/>
      </c>
      <c r="D66" s="55" t="str">
        <f t="shared" si="3"/>
        <v/>
      </c>
      <c r="E66" s="55" t="str">
        <f t="shared" si="6"/>
        <v/>
      </c>
      <c r="F66" s="55" t="str">
        <f t="shared" si="4"/>
        <v/>
      </c>
    </row>
    <row r="67" spans="1:6" x14ac:dyDescent="0.2">
      <c r="A67" s="56" t="str">
        <f t="shared" si="1"/>
        <v/>
      </c>
      <c r="C67" s="55" t="str">
        <f t="shared" si="2"/>
        <v/>
      </c>
      <c r="D67" s="55" t="str">
        <f t="shared" si="3"/>
        <v/>
      </c>
      <c r="E67" s="55" t="str">
        <f t="shared" si="6"/>
        <v/>
      </c>
      <c r="F67" s="55" t="str">
        <f t="shared" si="4"/>
        <v/>
      </c>
    </row>
    <row r="68" spans="1:6" x14ac:dyDescent="0.2">
      <c r="A68" s="56" t="str">
        <f t="shared" si="1"/>
        <v/>
      </c>
      <c r="C68" s="55" t="str">
        <f t="shared" si="2"/>
        <v/>
      </c>
      <c r="D68" s="55" t="str">
        <f t="shared" si="3"/>
        <v/>
      </c>
      <c r="E68" s="55" t="str">
        <f t="shared" si="6"/>
        <v/>
      </c>
      <c r="F68" s="55" t="str">
        <f t="shared" si="4"/>
        <v/>
      </c>
    </row>
    <row r="69" spans="1:6" x14ac:dyDescent="0.2">
      <c r="A69" s="56" t="str">
        <f t="shared" si="1"/>
        <v/>
      </c>
      <c r="C69" s="55" t="str">
        <f t="shared" si="2"/>
        <v/>
      </c>
      <c r="D69" s="55" t="str">
        <f t="shared" si="3"/>
        <v/>
      </c>
      <c r="E69" s="55" t="str">
        <f t="shared" si="6"/>
        <v/>
      </c>
      <c r="F69" s="55" t="str">
        <f t="shared" si="4"/>
        <v/>
      </c>
    </row>
    <row r="70" spans="1:6" x14ac:dyDescent="0.2">
      <c r="A70" s="56" t="str">
        <f t="shared" si="1"/>
        <v/>
      </c>
      <c r="C70" s="55" t="str">
        <f t="shared" si="2"/>
        <v/>
      </c>
      <c r="D70" s="55" t="str">
        <f t="shared" si="3"/>
        <v/>
      </c>
      <c r="E70" s="55" t="str">
        <f t="shared" si="6"/>
        <v/>
      </c>
      <c r="F70" s="55" t="str">
        <f t="shared" si="4"/>
        <v/>
      </c>
    </row>
    <row r="71" spans="1:6" x14ac:dyDescent="0.2">
      <c r="A71" s="56" t="str">
        <f t="shared" ref="A71:A134" si="7">IF(C71&lt;&gt;"",A70+1,"")</f>
        <v/>
      </c>
      <c r="C71" s="55" t="str">
        <f t="shared" si="2"/>
        <v/>
      </c>
      <c r="D71" s="55" t="str">
        <f t="shared" si="3"/>
        <v/>
      </c>
      <c r="E71" s="55" t="str">
        <f t="shared" si="6"/>
        <v/>
      </c>
      <c r="F71" s="55" t="str">
        <f t="shared" si="4"/>
        <v/>
      </c>
    </row>
    <row r="72" spans="1:6" x14ac:dyDescent="0.2">
      <c r="A72" s="56" t="str">
        <f t="shared" si="7"/>
        <v/>
      </c>
      <c r="C72" s="55" t="str">
        <f t="shared" si="2"/>
        <v/>
      </c>
      <c r="D72" s="55" t="str">
        <f t="shared" si="3"/>
        <v/>
      </c>
      <c r="E72" s="55" t="str">
        <f t="shared" si="6"/>
        <v/>
      </c>
      <c r="F72" s="55" t="str">
        <f t="shared" si="4"/>
        <v/>
      </c>
    </row>
    <row r="73" spans="1:6" x14ac:dyDescent="0.2">
      <c r="A73" s="56" t="str">
        <f t="shared" si="7"/>
        <v/>
      </c>
      <c r="C73" s="55" t="str">
        <f t="shared" si="2"/>
        <v/>
      </c>
      <c r="D73" s="55" t="str">
        <f t="shared" si="3"/>
        <v/>
      </c>
      <c r="E73" s="55" t="str">
        <f t="shared" si="6"/>
        <v/>
      </c>
      <c r="F73" s="55" t="str">
        <f t="shared" si="4"/>
        <v/>
      </c>
    </row>
    <row r="74" spans="1:6" x14ac:dyDescent="0.2">
      <c r="A74" s="56" t="str">
        <f t="shared" si="7"/>
        <v/>
      </c>
      <c r="C74" s="55" t="str">
        <f t="shared" si="2"/>
        <v/>
      </c>
      <c r="D74" s="55" t="str">
        <f t="shared" si="3"/>
        <v/>
      </c>
      <c r="E74" s="55" t="str">
        <f t="shared" si="6"/>
        <v/>
      </c>
      <c r="F74" s="55" t="str">
        <f t="shared" si="4"/>
        <v/>
      </c>
    </row>
    <row r="75" spans="1:6" x14ac:dyDescent="0.2">
      <c r="A75" s="56" t="str">
        <f t="shared" si="7"/>
        <v/>
      </c>
      <c r="C75" s="55" t="str">
        <f t="shared" si="2"/>
        <v/>
      </c>
      <c r="D75" s="55" t="str">
        <f t="shared" si="3"/>
        <v/>
      </c>
      <c r="E75" s="55" t="str">
        <f t="shared" si="6"/>
        <v/>
      </c>
      <c r="F75" s="55" t="str">
        <f t="shared" si="4"/>
        <v/>
      </c>
    </row>
    <row r="76" spans="1:6" x14ac:dyDescent="0.2">
      <c r="A76" s="56" t="str">
        <f t="shared" si="7"/>
        <v/>
      </c>
      <c r="C76" s="55" t="str">
        <f t="shared" ref="C76:C139" si="8">IF(A75&lt;$I$5,E76-D76,"")</f>
        <v/>
      </c>
      <c r="D76" s="55" t="str">
        <f t="shared" ref="D76:D139" si="9">IF(A75&lt;$I$5,$I$6/100*F75,"")</f>
        <v/>
      </c>
      <c r="E76" s="55" t="str">
        <f t="shared" si="6"/>
        <v/>
      </c>
      <c r="F76" s="55" t="str">
        <f t="shared" ref="F76:F139" si="10">IF(A75&lt;$I$5,F75-(E76-D76),"")</f>
        <v/>
      </c>
    </row>
    <row r="77" spans="1:6" x14ac:dyDescent="0.2">
      <c r="A77" s="56" t="str">
        <f t="shared" si="7"/>
        <v/>
      </c>
      <c r="C77" s="55" t="str">
        <f t="shared" si="8"/>
        <v/>
      </c>
      <c r="D77" s="55" t="str">
        <f t="shared" si="9"/>
        <v/>
      </c>
      <c r="E77" s="55" t="str">
        <f t="shared" si="6"/>
        <v/>
      </c>
      <c r="F77" s="55" t="str">
        <f t="shared" si="10"/>
        <v/>
      </c>
    </row>
    <row r="78" spans="1:6" x14ac:dyDescent="0.2">
      <c r="A78" s="56" t="str">
        <f t="shared" si="7"/>
        <v/>
      </c>
      <c r="C78" s="55" t="str">
        <f t="shared" si="8"/>
        <v/>
      </c>
      <c r="D78" s="55" t="str">
        <f t="shared" si="9"/>
        <v/>
      </c>
      <c r="E78" s="55" t="str">
        <f t="shared" si="6"/>
        <v/>
      </c>
      <c r="F78" s="55" t="str">
        <f t="shared" si="10"/>
        <v/>
      </c>
    </row>
    <row r="79" spans="1:6" x14ac:dyDescent="0.2">
      <c r="A79" s="56" t="str">
        <f t="shared" si="7"/>
        <v/>
      </c>
      <c r="C79" s="55" t="str">
        <f t="shared" si="8"/>
        <v/>
      </c>
      <c r="D79" s="55" t="str">
        <f t="shared" si="9"/>
        <v/>
      </c>
      <c r="E79" s="55" t="str">
        <f t="shared" si="6"/>
        <v/>
      </c>
      <c r="F79" s="55" t="str">
        <f t="shared" si="10"/>
        <v/>
      </c>
    </row>
    <row r="80" spans="1:6" x14ac:dyDescent="0.2">
      <c r="A80" s="56" t="str">
        <f t="shared" si="7"/>
        <v/>
      </c>
      <c r="C80" s="55" t="str">
        <f t="shared" si="8"/>
        <v/>
      </c>
      <c r="D80" s="55" t="str">
        <f t="shared" si="9"/>
        <v/>
      </c>
      <c r="E80" s="55" t="str">
        <f t="shared" si="6"/>
        <v/>
      </c>
      <c r="F80" s="55" t="str">
        <f t="shared" si="10"/>
        <v/>
      </c>
    </row>
    <row r="81" spans="1:6" x14ac:dyDescent="0.2">
      <c r="A81" s="56" t="str">
        <f t="shared" si="7"/>
        <v/>
      </c>
      <c r="C81" s="55" t="str">
        <f t="shared" si="8"/>
        <v/>
      </c>
      <c r="D81" s="55" t="str">
        <f t="shared" si="9"/>
        <v/>
      </c>
      <c r="E81" s="55" t="str">
        <f t="shared" si="6"/>
        <v/>
      </c>
      <c r="F81" s="55" t="str">
        <f t="shared" si="10"/>
        <v/>
      </c>
    </row>
    <row r="82" spans="1:6" x14ac:dyDescent="0.2">
      <c r="A82" s="56" t="str">
        <f t="shared" si="7"/>
        <v/>
      </c>
      <c r="C82" s="55" t="str">
        <f t="shared" si="8"/>
        <v/>
      </c>
      <c r="D82" s="55" t="str">
        <f t="shared" si="9"/>
        <v/>
      </c>
      <c r="E82" s="55" t="str">
        <f t="shared" si="6"/>
        <v/>
      </c>
      <c r="F82" s="55" t="str">
        <f t="shared" si="10"/>
        <v/>
      </c>
    </row>
    <row r="83" spans="1:6" x14ac:dyDescent="0.2">
      <c r="A83" s="56" t="str">
        <f t="shared" si="7"/>
        <v/>
      </c>
      <c r="C83" s="55" t="str">
        <f t="shared" si="8"/>
        <v/>
      </c>
      <c r="D83" s="55" t="str">
        <f t="shared" si="9"/>
        <v/>
      </c>
      <c r="E83" s="55" t="str">
        <f t="shared" si="6"/>
        <v/>
      </c>
      <c r="F83" s="55" t="str">
        <f t="shared" si="10"/>
        <v/>
      </c>
    </row>
    <row r="84" spans="1:6" x14ac:dyDescent="0.2">
      <c r="A84" s="56" t="str">
        <f t="shared" si="7"/>
        <v/>
      </c>
      <c r="C84" s="55" t="str">
        <f t="shared" si="8"/>
        <v/>
      </c>
      <c r="D84" s="55" t="str">
        <f t="shared" si="9"/>
        <v/>
      </c>
      <c r="E84" s="55" t="str">
        <f t="shared" si="6"/>
        <v/>
      </c>
      <c r="F84" s="55" t="str">
        <f t="shared" si="10"/>
        <v/>
      </c>
    </row>
    <row r="85" spans="1:6" x14ac:dyDescent="0.2">
      <c r="A85" s="56" t="str">
        <f t="shared" si="7"/>
        <v/>
      </c>
      <c r="C85" s="55" t="str">
        <f t="shared" si="8"/>
        <v/>
      </c>
      <c r="D85" s="55" t="str">
        <f t="shared" si="9"/>
        <v/>
      </c>
      <c r="E85" s="55" t="str">
        <f t="shared" si="6"/>
        <v/>
      </c>
      <c r="F85" s="55" t="str">
        <f t="shared" si="10"/>
        <v/>
      </c>
    </row>
    <row r="86" spans="1:6" x14ac:dyDescent="0.2">
      <c r="A86" s="56" t="str">
        <f t="shared" si="7"/>
        <v/>
      </c>
      <c r="C86" s="55" t="str">
        <f t="shared" si="8"/>
        <v/>
      </c>
      <c r="D86" s="55" t="str">
        <f t="shared" si="9"/>
        <v/>
      </c>
      <c r="E86" s="55" t="str">
        <f t="shared" si="6"/>
        <v/>
      </c>
      <c r="F86" s="55" t="str">
        <f t="shared" si="10"/>
        <v/>
      </c>
    </row>
    <row r="87" spans="1:6" x14ac:dyDescent="0.2">
      <c r="A87" s="56" t="str">
        <f t="shared" si="7"/>
        <v/>
      </c>
      <c r="C87" s="55" t="str">
        <f t="shared" si="8"/>
        <v/>
      </c>
      <c r="D87" s="55" t="str">
        <f t="shared" si="9"/>
        <v/>
      </c>
      <c r="E87" s="55" t="str">
        <f t="shared" si="6"/>
        <v/>
      </c>
      <c r="F87" s="55" t="str">
        <f t="shared" si="10"/>
        <v/>
      </c>
    </row>
    <row r="88" spans="1:6" x14ac:dyDescent="0.2">
      <c r="A88" s="56" t="str">
        <f t="shared" si="7"/>
        <v/>
      </c>
      <c r="C88" s="55" t="str">
        <f t="shared" si="8"/>
        <v/>
      </c>
      <c r="D88" s="55" t="str">
        <f t="shared" si="9"/>
        <v/>
      </c>
      <c r="E88" s="55" t="str">
        <f t="shared" si="6"/>
        <v/>
      </c>
      <c r="F88" s="55" t="str">
        <f t="shared" si="10"/>
        <v/>
      </c>
    </row>
    <row r="89" spans="1:6" x14ac:dyDescent="0.2">
      <c r="A89" s="56" t="str">
        <f t="shared" si="7"/>
        <v/>
      </c>
      <c r="C89" s="55" t="str">
        <f t="shared" si="8"/>
        <v/>
      </c>
      <c r="D89" s="55" t="str">
        <f t="shared" si="9"/>
        <v/>
      </c>
      <c r="E89" s="55" t="str">
        <f t="shared" si="6"/>
        <v/>
      </c>
      <c r="F89" s="55" t="str">
        <f t="shared" si="10"/>
        <v/>
      </c>
    </row>
    <row r="90" spans="1:6" x14ac:dyDescent="0.2">
      <c r="A90" s="56" t="str">
        <f t="shared" si="7"/>
        <v/>
      </c>
      <c r="C90" s="55" t="str">
        <f t="shared" si="8"/>
        <v/>
      </c>
      <c r="D90" s="55" t="str">
        <f t="shared" si="9"/>
        <v/>
      </c>
      <c r="E90" s="55" t="str">
        <f t="shared" si="6"/>
        <v/>
      </c>
      <c r="F90" s="55" t="str">
        <f t="shared" si="10"/>
        <v/>
      </c>
    </row>
    <row r="91" spans="1:6" x14ac:dyDescent="0.2">
      <c r="A91" s="56" t="str">
        <f t="shared" si="7"/>
        <v/>
      </c>
      <c r="C91" s="55" t="str">
        <f t="shared" si="8"/>
        <v/>
      </c>
      <c r="D91" s="55" t="str">
        <f t="shared" si="9"/>
        <v/>
      </c>
      <c r="E91" s="55" t="str">
        <f t="shared" si="6"/>
        <v/>
      </c>
      <c r="F91" s="55" t="str">
        <f t="shared" si="10"/>
        <v/>
      </c>
    </row>
    <row r="92" spans="1:6" x14ac:dyDescent="0.2">
      <c r="A92" s="56" t="str">
        <f t="shared" si="7"/>
        <v/>
      </c>
      <c r="C92" s="55" t="str">
        <f t="shared" si="8"/>
        <v/>
      </c>
      <c r="D92" s="55" t="str">
        <f t="shared" si="9"/>
        <v/>
      </c>
      <c r="E92" s="55" t="str">
        <f t="shared" si="6"/>
        <v/>
      </c>
      <c r="F92" s="55" t="str">
        <f t="shared" si="10"/>
        <v/>
      </c>
    </row>
    <row r="93" spans="1:6" x14ac:dyDescent="0.2">
      <c r="A93" s="56" t="str">
        <f t="shared" si="7"/>
        <v/>
      </c>
      <c r="C93" s="55" t="str">
        <f t="shared" si="8"/>
        <v/>
      </c>
      <c r="D93" s="55" t="str">
        <f t="shared" si="9"/>
        <v/>
      </c>
      <c r="E93" s="55" t="str">
        <f t="shared" si="6"/>
        <v/>
      </c>
      <c r="F93" s="55" t="str">
        <f t="shared" si="10"/>
        <v/>
      </c>
    </row>
    <row r="94" spans="1:6" x14ac:dyDescent="0.2">
      <c r="A94" s="56" t="str">
        <f t="shared" si="7"/>
        <v/>
      </c>
      <c r="C94" s="55" t="str">
        <f t="shared" si="8"/>
        <v/>
      </c>
      <c r="D94" s="55" t="str">
        <f t="shared" si="9"/>
        <v/>
      </c>
      <c r="E94" s="55" t="str">
        <f t="shared" si="6"/>
        <v/>
      </c>
      <c r="F94" s="55" t="str">
        <f t="shared" si="10"/>
        <v/>
      </c>
    </row>
    <row r="95" spans="1:6" x14ac:dyDescent="0.2">
      <c r="A95" s="56" t="str">
        <f t="shared" si="7"/>
        <v/>
      </c>
      <c r="C95" s="55" t="str">
        <f t="shared" si="8"/>
        <v/>
      </c>
      <c r="D95" s="55" t="str">
        <f t="shared" si="9"/>
        <v/>
      </c>
      <c r="E95" s="55" t="str">
        <f t="shared" si="6"/>
        <v/>
      </c>
      <c r="F95" s="55" t="str">
        <f t="shared" si="10"/>
        <v/>
      </c>
    </row>
    <row r="96" spans="1:6" x14ac:dyDescent="0.2">
      <c r="A96" s="56" t="str">
        <f t="shared" si="7"/>
        <v/>
      </c>
      <c r="C96" s="55" t="str">
        <f t="shared" si="8"/>
        <v/>
      </c>
      <c r="D96" s="55" t="str">
        <f t="shared" si="9"/>
        <v/>
      </c>
      <c r="E96" s="55" t="str">
        <f t="shared" si="6"/>
        <v/>
      </c>
      <c r="F96" s="55" t="str">
        <f t="shared" si="10"/>
        <v/>
      </c>
    </row>
    <row r="97" spans="1:6" x14ac:dyDescent="0.2">
      <c r="A97" s="56" t="str">
        <f t="shared" si="7"/>
        <v/>
      </c>
      <c r="C97" s="55" t="str">
        <f t="shared" si="8"/>
        <v/>
      </c>
      <c r="D97" s="55" t="str">
        <f t="shared" si="9"/>
        <v/>
      </c>
      <c r="E97" s="55" t="str">
        <f t="shared" ref="E97:E128" si="11">IF(A96&lt;$I$5,$I$4/$M$9,"")</f>
        <v/>
      </c>
      <c r="F97" s="55" t="str">
        <f t="shared" si="10"/>
        <v/>
      </c>
    </row>
    <row r="98" spans="1:6" x14ac:dyDescent="0.2">
      <c r="A98" s="56" t="str">
        <f t="shared" si="7"/>
        <v/>
      </c>
      <c r="C98" s="55" t="str">
        <f t="shared" si="8"/>
        <v/>
      </c>
      <c r="D98" s="55" t="str">
        <f t="shared" si="9"/>
        <v/>
      </c>
      <c r="E98" s="55" t="str">
        <f t="shared" si="11"/>
        <v/>
      </c>
      <c r="F98" s="55" t="str">
        <f t="shared" si="10"/>
        <v/>
      </c>
    </row>
    <row r="99" spans="1:6" x14ac:dyDescent="0.2">
      <c r="A99" s="56" t="str">
        <f t="shared" si="7"/>
        <v/>
      </c>
      <c r="C99" s="55" t="str">
        <f t="shared" si="8"/>
        <v/>
      </c>
      <c r="D99" s="55" t="str">
        <f t="shared" si="9"/>
        <v/>
      </c>
      <c r="E99" s="55" t="str">
        <f t="shared" si="11"/>
        <v/>
      </c>
      <c r="F99" s="55" t="str">
        <f t="shared" si="10"/>
        <v/>
      </c>
    </row>
    <row r="100" spans="1:6" x14ac:dyDescent="0.2">
      <c r="A100" s="56" t="str">
        <f t="shared" si="7"/>
        <v/>
      </c>
      <c r="C100" s="55" t="str">
        <f t="shared" si="8"/>
        <v/>
      </c>
      <c r="D100" s="55" t="str">
        <f t="shared" si="9"/>
        <v/>
      </c>
      <c r="E100" s="55" t="str">
        <f t="shared" si="11"/>
        <v/>
      </c>
      <c r="F100" s="55" t="str">
        <f t="shared" si="10"/>
        <v/>
      </c>
    </row>
    <row r="101" spans="1:6" x14ac:dyDescent="0.2">
      <c r="A101" s="56" t="str">
        <f t="shared" si="7"/>
        <v/>
      </c>
      <c r="C101" s="55" t="str">
        <f t="shared" si="8"/>
        <v/>
      </c>
      <c r="D101" s="55" t="str">
        <f t="shared" si="9"/>
        <v/>
      </c>
      <c r="E101" s="55" t="str">
        <f t="shared" si="11"/>
        <v/>
      </c>
      <c r="F101" s="55" t="str">
        <f t="shared" si="10"/>
        <v/>
      </c>
    </row>
    <row r="102" spans="1:6" x14ac:dyDescent="0.2">
      <c r="A102" s="56" t="str">
        <f t="shared" si="7"/>
        <v/>
      </c>
      <c r="C102" s="55" t="str">
        <f t="shared" si="8"/>
        <v/>
      </c>
      <c r="D102" s="55" t="str">
        <f t="shared" si="9"/>
        <v/>
      </c>
      <c r="E102" s="55" t="str">
        <f t="shared" si="11"/>
        <v/>
      </c>
      <c r="F102" s="55" t="str">
        <f t="shared" si="10"/>
        <v/>
      </c>
    </row>
    <row r="103" spans="1:6" x14ac:dyDescent="0.2">
      <c r="A103" s="56" t="str">
        <f t="shared" si="7"/>
        <v/>
      </c>
      <c r="C103" s="55" t="str">
        <f t="shared" si="8"/>
        <v/>
      </c>
      <c r="D103" s="55" t="str">
        <f t="shared" si="9"/>
        <v/>
      </c>
      <c r="E103" s="55" t="str">
        <f t="shared" si="11"/>
        <v/>
      </c>
      <c r="F103" s="55" t="str">
        <f t="shared" si="10"/>
        <v/>
      </c>
    </row>
    <row r="104" spans="1:6" x14ac:dyDescent="0.2">
      <c r="A104" s="56" t="str">
        <f t="shared" si="7"/>
        <v/>
      </c>
      <c r="C104" s="55" t="str">
        <f t="shared" si="8"/>
        <v/>
      </c>
      <c r="D104" s="55" t="str">
        <f t="shared" si="9"/>
        <v/>
      </c>
      <c r="E104" s="55" t="str">
        <f t="shared" si="11"/>
        <v/>
      </c>
      <c r="F104" s="55" t="str">
        <f t="shared" si="10"/>
        <v/>
      </c>
    </row>
    <row r="105" spans="1:6" x14ac:dyDescent="0.2">
      <c r="A105" s="56" t="str">
        <f t="shared" si="7"/>
        <v/>
      </c>
      <c r="C105" s="55" t="str">
        <f t="shared" si="8"/>
        <v/>
      </c>
      <c r="D105" s="55" t="str">
        <f t="shared" si="9"/>
        <v/>
      </c>
      <c r="E105" s="55" t="str">
        <f t="shared" si="11"/>
        <v/>
      </c>
      <c r="F105" s="55" t="str">
        <f t="shared" si="10"/>
        <v/>
      </c>
    </row>
    <row r="106" spans="1:6" x14ac:dyDescent="0.2">
      <c r="A106" s="56" t="str">
        <f t="shared" si="7"/>
        <v/>
      </c>
      <c r="C106" s="55" t="str">
        <f t="shared" si="8"/>
        <v/>
      </c>
      <c r="D106" s="55" t="str">
        <f t="shared" si="9"/>
        <v/>
      </c>
      <c r="E106" s="55" t="str">
        <f t="shared" si="11"/>
        <v/>
      </c>
      <c r="F106" s="55" t="str">
        <f t="shared" si="10"/>
        <v/>
      </c>
    </row>
    <row r="107" spans="1:6" x14ac:dyDescent="0.2">
      <c r="A107" s="56" t="str">
        <f t="shared" si="7"/>
        <v/>
      </c>
      <c r="C107" s="55" t="str">
        <f t="shared" si="8"/>
        <v/>
      </c>
      <c r="D107" s="55" t="str">
        <f t="shared" si="9"/>
        <v/>
      </c>
      <c r="E107" s="55" t="str">
        <f t="shared" si="11"/>
        <v/>
      </c>
      <c r="F107" s="55" t="str">
        <f t="shared" si="10"/>
        <v/>
      </c>
    </row>
    <row r="108" spans="1:6" x14ac:dyDescent="0.2">
      <c r="A108" s="56" t="str">
        <f t="shared" si="7"/>
        <v/>
      </c>
      <c r="C108" s="55" t="str">
        <f t="shared" si="8"/>
        <v/>
      </c>
      <c r="D108" s="55" t="str">
        <f t="shared" si="9"/>
        <v/>
      </c>
      <c r="E108" s="55" t="str">
        <f t="shared" si="11"/>
        <v/>
      </c>
      <c r="F108" s="55" t="str">
        <f t="shared" si="10"/>
        <v/>
      </c>
    </row>
    <row r="109" spans="1:6" x14ac:dyDescent="0.2">
      <c r="A109" s="56" t="str">
        <f t="shared" si="7"/>
        <v/>
      </c>
      <c r="C109" s="55" t="str">
        <f t="shared" si="8"/>
        <v/>
      </c>
      <c r="D109" s="55" t="str">
        <f t="shared" si="9"/>
        <v/>
      </c>
      <c r="E109" s="55" t="str">
        <f t="shared" si="11"/>
        <v/>
      </c>
      <c r="F109" s="55" t="str">
        <f t="shared" si="10"/>
        <v/>
      </c>
    </row>
    <row r="110" spans="1:6" x14ac:dyDescent="0.2">
      <c r="A110" s="56" t="str">
        <f t="shared" si="7"/>
        <v/>
      </c>
      <c r="C110" s="55" t="str">
        <f t="shared" si="8"/>
        <v/>
      </c>
      <c r="D110" s="55" t="str">
        <f t="shared" si="9"/>
        <v/>
      </c>
      <c r="E110" s="55" t="str">
        <f t="shared" si="11"/>
        <v/>
      </c>
      <c r="F110" s="55" t="str">
        <f t="shared" si="10"/>
        <v/>
      </c>
    </row>
    <row r="111" spans="1:6" x14ac:dyDescent="0.2">
      <c r="A111" s="56" t="str">
        <f t="shared" si="7"/>
        <v/>
      </c>
      <c r="C111" s="55" t="str">
        <f t="shared" si="8"/>
        <v/>
      </c>
      <c r="D111" s="55" t="str">
        <f t="shared" si="9"/>
        <v/>
      </c>
      <c r="E111" s="55" t="str">
        <f t="shared" si="11"/>
        <v/>
      </c>
      <c r="F111" s="55" t="str">
        <f t="shared" si="10"/>
        <v/>
      </c>
    </row>
    <row r="112" spans="1:6" x14ac:dyDescent="0.2">
      <c r="A112" s="56" t="str">
        <f t="shared" si="7"/>
        <v/>
      </c>
      <c r="C112" s="55" t="str">
        <f t="shared" si="8"/>
        <v/>
      </c>
      <c r="D112" s="55" t="str">
        <f t="shared" si="9"/>
        <v/>
      </c>
      <c r="E112" s="55" t="str">
        <f t="shared" si="11"/>
        <v/>
      </c>
      <c r="F112" s="55" t="str">
        <f t="shared" si="10"/>
        <v/>
      </c>
    </row>
    <row r="113" spans="1:6" x14ac:dyDescent="0.2">
      <c r="A113" s="56" t="str">
        <f t="shared" si="7"/>
        <v/>
      </c>
      <c r="C113" s="55" t="str">
        <f t="shared" si="8"/>
        <v/>
      </c>
      <c r="D113" s="55" t="str">
        <f t="shared" si="9"/>
        <v/>
      </c>
      <c r="E113" s="55" t="str">
        <f t="shared" si="11"/>
        <v/>
      </c>
      <c r="F113" s="55" t="str">
        <f t="shared" si="10"/>
        <v/>
      </c>
    </row>
    <row r="114" spans="1:6" x14ac:dyDescent="0.2">
      <c r="A114" s="56" t="str">
        <f t="shared" si="7"/>
        <v/>
      </c>
      <c r="C114" s="55" t="str">
        <f t="shared" si="8"/>
        <v/>
      </c>
      <c r="D114" s="55" t="str">
        <f t="shared" si="9"/>
        <v/>
      </c>
      <c r="E114" s="55" t="str">
        <f t="shared" si="11"/>
        <v/>
      </c>
      <c r="F114" s="55" t="str">
        <f t="shared" si="10"/>
        <v/>
      </c>
    </row>
    <row r="115" spans="1:6" x14ac:dyDescent="0.2">
      <c r="A115" s="56" t="str">
        <f t="shared" si="7"/>
        <v/>
      </c>
      <c r="C115" s="55" t="str">
        <f t="shared" si="8"/>
        <v/>
      </c>
      <c r="D115" s="55" t="str">
        <f t="shared" si="9"/>
        <v/>
      </c>
      <c r="E115" s="55" t="str">
        <f t="shared" si="11"/>
        <v/>
      </c>
      <c r="F115" s="55" t="str">
        <f t="shared" si="10"/>
        <v/>
      </c>
    </row>
    <row r="116" spans="1:6" x14ac:dyDescent="0.2">
      <c r="A116" s="56" t="str">
        <f t="shared" si="7"/>
        <v/>
      </c>
      <c r="C116" s="55" t="str">
        <f t="shared" si="8"/>
        <v/>
      </c>
      <c r="D116" s="55" t="str">
        <f t="shared" si="9"/>
        <v/>
      </c>
      <c r="E116" s="55" t="str">
        <f t="shared" si="11"/>
        <v/>
      </c>
      <c r="F116" s="55" t="str">
        <f t="shared" si="10"/>
        <v/>
      </c>
    </row>
    <row r="117" spans="1:6" x14ac:dyDescent="0.2">
      <c r="A117" s="56" t="str">
        <f t="shared" si="7"/>
        <v/>
      </c>
      <c r="C117" s="55" t="str">
        <f t="shared" si="8"/>
        <v/>
      </c>
      <c r="D117" s="55" t="str">
        <f t="shared" si="9"/>
        <v/>
      </c>
      <c r="E117" s="55" t="str">
        <f t="shared" si="11"/>
        <v/>
      </c>
      <c r="F117" s="55" t="str">
        <f t="shared" si="10"/>
        <v/>
      </c>
    </row>
    <row r="118" spans="1:6" x14ac:dyDescent="0.2">
      <c r="A118" s="56" t="str">
        <f t="shared" si="7"/>
        <v/>
      </c>
      <c r="C118" s="55" t="str">
        <f t="shared" si="8"/>
        <v/>
      </c>
      <c r="D118" s="55" t="str">
        <f t="shared" si="9"/>
        <v/>
      </c>
      <c r="E118" s="55" t="str">
        <f t="shared" si="11"/>
        <v/>
      </c>
      <c r="F118" s="55" t="str">
        <f t="shared" si="10"/>
        <v/>
      </c>
    </row>
    <row r="119" spans="1:6" x14ac:dyDescent="0.2">
      <c r="A119" s="56" t="str">
        <f t="shared" si="7"/>
        <v/>
      </c>
      <c r="C119" s="55" t="str">
        <f t="shared" si="8"/>
        <v/>
      </c>
      <c r="D119" s="55" t="str">
        <f t="shared" si="9"/>
        <v/>
      </c>
      <c r="E119" s="55" t="str">
        <f t="shared" si="11"/>
        <v/>
      </c>
      <c r="F119" s="55" t="str">
        <f t="shared" si="10"/>
        <v/>
      </c>
    </row>
    <row r="120" spans="1:6" x14ac:dyDescent="0.2">
      <c r="A120" s="56" t="str">
        <f t="shared" si="7"/>
        <v/>
      </c>
      <c r="C120" s="55" t="str">
        <f t="shared" si="8"/>
        <v/>
      </c>
      <c r="D120" s="55" t="str">
        <f t="shared" si="9"/>
        <v/>
      </c>
      <c r="E120" s="55" t="str">
        <f t="shared" si="11"/>
        <v/>
      </c>
      <c r="F120" s="55" t="str">
        <f t="shared" si="10"/>
        <v/>
      </c>
    </row>
    <row r="121" spans="1:6" x14ac:dyDescent="0.2">
      <c r="A121" s="56" t="str">
        <f t="shared" si="7"/>
        <v/>
      </c>
      <c r="C121" s="55" t="str">
        <f t="shared" si="8"/>
        <v/>
      </c>
      <c r="D121" s="55" t="str">
        <f t="shared" si="9"/>
        <v/>
      </c>
      <c r="E121" s="55" t="str">
        <f t="shared" si="11"/>
        <v/>
      </c>
      <c r="F121" s="55" t="str">
        <f t="shared" si="10"/>
        <v/>
      </c>
    </row>
    <row r="122" spans="1:6" x14ac:dyDescent="0.2">
      <c r="A122" s="56" t="str">
        <f t="shared" si="7"/>
        <v/>
      </c>
      <c r="C122" s="55" t="str">
        <f t="shared" si="8"/>
        <v/>
      </c>
      <c r="D122" s="55" t="str">
        <f t="shared" si="9"/>
        <v/>
      </c>
      <c r="E122" s="55" t="str">
        <f t="shared" si="11"/>
        <v/>
      </c>
      <c r="F122" s="55" t="str">
        <f t="shared" si="10"/>
        <v/>
      </c>
    </row>
    <row r="123" spans="1:6" x14ac:dyDescent="0.2">
      <c r="A123" s="56" t="str">
        <f t="shared" si="7"/>
        <v/>
      </c>
      <c r="C123" s="55" t="str">
        <f t="shared" si="8"/>
        <v/>
      </c>
      <c r="D123" s="55" t="str">
        <f t="shared" si="9"/>
        <v/>
      </c>
      <c r="E123" s="55" t="str">
        <f t="shared" si="11"/>
        <v/>
      </c>
      <c r="F123" s="55" t="str">
        <f t="shared" si="10"/>
        <v/>
      </c>
    </row>
    <row r="124" spans="1:6" x14ac:dyDescent="0.2">
      <c r="A124" s="56" t="str">
        <f t="shared" si="7"/>
        <v/>
      </c>
      <c r="C124" s="55" t="str">
        <f t="shared" si="8"/>
        <v/>
      </c>
      <c r="D124" s="55" t="str">
        <f t="shared" si="9"/>
        <v/>
      </c>
      <c r="E124" s="55" t="str">
        <f t="shared" si="11"/>
        <v/>
      </c>
      <c r="F124" s="55" t="str">
        <f t="shared" si="10"/>
        <v/>
      </c>
    </row>
    <row r="125" spans="1:6" x14ac:dyDescent="0.2">
      <c r="A125" s="56" t="str">
        <f t="shared" si="7"/>
        <v/>
      </c>
      <c r="C125" s="55" t="str">
        <f t="shared" si="8"/>
        <v/>
      </c>
      <c r="D125" s="55" t="str">
        <f t="shared" si="9"/>
        <v/>
      </c>
      <c r="E125" s="55" t="str">
        <f t="shared" si="11"/>
        <v/>
      </c>
      <c r="F125" s="55" t="str">
        <f t="shared" si="10"/>
        <v/>
      </c>
    </row>
    <row r="126" spans="1:6" x14ac:dyDescent="0.2">
      <c r="A126" s="56" t="str">
        <f t="shared" si="7"/>
        <v/>
      </c>
      <c r="C126" s="55" t="str">
        <f t="shared" si="8"/>
        <v/>
      </c>
      <c r="D126" s="55" t="str">
        <f t="shared" si="9"/>
        <v/>
      </c>
      <c r="E126" s="55" t="str">
        <f t="shared" si="11"/>
        <v/>
      </c>
      <c r="F126" s="55" t="str">
        <f t="shared" si="10"/>
        <v/>
      </c>
    </row>
    <row r="127" spans="1:6" x14ac:dyDescent="0.2">
      <c r="A127" s="56" t="str">
        <f t="shared" si="7"/>
        <v/>
      </c>
      <c r="C127" s="55" t="str">
        <f t="shared" si="8"/>
        <v/>
      </c>
      <c r="D127" s="55" t="str">
        <f t="shared" si="9"/>
        <v/>
      </c>
      <c r="E127" s="55" t="str">
        <f t="shared" si="11"/>
        <v/>
      </c>
      <c r="F127" s="55" t="str">
        <f t="shared" si="10"/>
        <v/>
      </c>
    </row>
    <row r="128" spans="1:6" x14ac:dyDescent="0.2">
      <c r="A128" s="56" t="str">
        <f t="shared" si="7"/>
        <v/>
      </c>
      <c r="C128" s="55" t="str">
        <f t="shared" si="8"/>
        <v/>
      </c>
      <c r="D128" s="55" t="str">
        <f t="shared" si="9"/>
        <v/>
      </c>
      <c r="E128" s="55" t="str">
        <f t="shared" si="11"/>
        <v/>
      </c>
      <c r="F128" s="55" t="str">
        <f t="shared" si="10"/>
        <v/>
      </c>
    </row>
    <row r="129" spans="1:6" x14ac:dyDescent="0.2">
      <c r="A129" s="56" t="str">
        <f t="shared" si="7"/>
        <v/>
      </c>
      <c r="C129" s="55" t="str">
        <f t="shared" si="8"/>
        <v/>
      </c>
      <c r="D129" s="55" t="str">
        <f t="shared" si="9"/>
        <v/>
      </c>
      <c r="E129" s="55" t="str">
        <f t="shared" ref="E129:E160" si="12">IF(A128&lt;$I$5,$I$4/$M$9,"")</f>
        <v/>
      </c>
      <c r="F129" s="55" t="str">
        <f t="shared" si="10"/>
        <v/>
      </c>
    </row>
    <row r="130" spans="1:6" x14ac:dyDescent="0.2">
      <c r="A130" s="56" t="str">
        <f t="shared" si="7"/>
        <v/>
      </c>
      <c r="C130" s="55" t="str">
        <f t="shared" si="8"/>
        <v/>
      </c>
      <c r="D130" s="55" t="str">
        <f t="shared" si="9"/>
        <v/>
      </c>
      <c r="E130" s="55" t="str">
        <f t="shared" si="12"/>
        <v/>
      </c>
      <c r="F130" s="55" t="str">
        <f t="shared" si="10"/>
        <v/>
      </c>
    </row>
    <row r="131" spans="1:6" x14ac:dyDescent="0.2">
      <c r="A131" s="56" t="str">
        <f t="shared" si="7"/>
        <v/>
      </c>
      <c r="C131" s="55" t="str">
        <f t="shared" si="8"/>
        <v/>
      </c>
      <c r="D131" s="55" t="str">
        <f t="shared" si="9"/>
        <v/>
      </c>
      <c r="E131" s="55" t="str">
        <f t="shared" si="12"/>
        <v/>
      </c>
      <c r="F131" s="55" t="str">
        <f t="shared" si="10"/>
        <v/>
      </c>
    </row>
    <row r="132" spans="1:6" x14ac:dyDescent="0.2">
      <c r="A132" s="56" t="str">
        <f t="shared" si="7"/>
        <v/>
      </c>
      <c r="C132" s="55" t="str">
        <f t="shared" si="8"/>
        <v/>
      </c>
      <c r="D132" s="55" t="str">
        <f t="shared" si="9"/>
        <v/>
      </c>
      <c r="E132" s="55" t="str">
        <f t="shared" si="12"/>
        <v/>
      </c>
      <c r="F132" s="55" t="str">
        <f t="shared" si="10"/>
        <v/>
      </c>
    </row>
    <row r="133" spans="1:6" x14ac:dyDescent="0.2">
      <c r="A133" s="56" t="str">
        <f t="shared" si="7"/>
        <v/>
      </c>
      <c r="C133" s="55" t="str">
        <f t="shared" si="8"/>
        <v/>
      </c>
      <c r="D133" s="55" t="str">
        <f t="shared" si="9"/>
        <v/>
      </c>
      <c r="E133" s="55" t="str">
        <f t="shared" si="12"/>
        <v/>
      </c>
      <c r="F133" s="55" t="str">
        <f t="shared" si="10"/>
        <v/>
      </c>
    </row>
    <row r="134" spans="1:6" x14ac:dyDescent="0.2">
      <c r="A134" s="56" t="str">
        <f t="shared" si="7"/>
        <v/>
      </c>
      <c r="C134" s="55" t="str">
        <f t="shared" si="8"/>
        <v/>
      </c>
      <c r="D134" s="55" t="str">
        <f t="shared" si="9"/>
        <v/>
      </c>
      <c r="E134" s="55" t="str">
        <f t="shared" si="12"/>
        <v/>
      </c>
      <c r="F134" s="55" t="str">
        <f t="shared" si="10"/>
        <v/>
      </c>
    </row>
    <row r="135" spans="1:6" x14ac:dyDescent="0.2">
      <c r="A135" s="56" t="str">
        <f t="shared" ref="A135:A198" si="13">IF(C135&lt;&gt;"",A134+1,"")</f>
        <v/>
      </c>
      <c r="C135" s="55" t="str">
        <f t="shared" si="8"/>
        <v/>
      </c>
      <c r="D135" s="55" t="str">
        <f t="shared" si="9"/>
        <v/>
      </c>
      <c r="E135" s="55" t="str">
        <f t="shared" si="12"/>
        <v/>
      </c>
      <c r="F135" s="55" t="str">
        <f t="shared" si="10"/>
        <v/>
      </c>
    </row>
    <row r="136" spans="1:6" x14ac:dyDescent="0.2">
      <c r="A136" s="56" t="str">
        <f t="shared" si="13"/>
        <v/>
      </c>
      <c r="C136" s="55" t="str">
        <f t="shared" si="8"/>
        <v/>
      </c>
      <c r="D136" s="55" t="str">
        <f t="shared" si="9"/>
        <v/>
      </c>
      <c r="E136" s="55" t="str">
        <f t="shared" si="12"/>
        <v/>
      </c>
      <c r="F136" s="55" t="str">
        <f t="shared" si="10"/>
        <v/>
      </c>
    </row>
    <row r="137" spans="1:6" x14ac:dyDescent="0.2">
      <c r="A137" s="56" t="str">
        <f t="shared" si="13"/>
        <v/>
      </c>
      <c r="C137" s="55" t="str">
        <f t="shared" si="8"/>
        <v/>
      </c>
      <c r="D137" s="55" t="str">
        <f t="shared" si="9"/>
        <v/>
      </c>
      <c r="E137" s="55" t="str">
        <f t="shared" si="12"/>
        <v/>
      </c>
      <c r="F137" s="55" t="str">
        <f t="shared" si="10"/>
        <v/>
      </c>
    </row>
    <row r="138" spans="1:6" x14ac:dyDescent="0.2">
      <c r="A138" s="56" t="str">
        <f t="shared" si="13"/>
        <v/>
      </c>
      <c r="C138" s="55" t="str">
        <f t="shared" si="8"/>
        <v/>
      </c>
      <c r="D138" s="55" t="str">
        <f t="shared" si="9"/>
        <v/>
      </c>
      <c r="E138" s="55" t="str">
        <f t="shared" si="12"/>
        <v/>
      </c>
      <c r="F138" s="55" t="str">
        <f t="shared" si="10"/>
        <v/>
      </c>
    </row>
    <row r="139" spans="1:6" x14ac:dyDescent="0.2">
      <c r="A139" s="56" t="str">
        <f t="shared" si="13"/>
        <v/>
      </c>
      <c r="C139" s="55" t="str">
        <f t="shared" si="8"/>
        <v/>
      </c>
      <c r="D139" s="55" t="str">
        <f t="shared" si="9"/>
        <v/>
      </c>
      <c r="E139" s="55" t="str">
        <f t="shared" si="12"/>
        <v/>
      </c>
      <c r="F139" s="55" t="str">
        <f t="shared" si="10"/>
        <v/>
      </c>
    </row>
    <row r="140" spans="1:6" x14ac:dyDescent="0.2">
      <c r="A140" s="56" t="str">
        <f t="shared" si="13"/>
        <v/>
      </c>
      <c r="C140" s="55" t="str">
        <f t="shared" ref="C140:C203" si="14">IF(A139&lt;$I$5,E140-D140,"")</f>
        <v/>
      </c>
      <c r="D140" s="55" t="str">
        <f t="shared" ref="D140:D203" si="15">IF(A139&lt;$I$5,$I$6/100*F139,"")</f>
        <v/>
      </c>
      <c r="E140" s="55" t="str">
        <f t="shared" si="12"/>
        <v/>
      </c>
      <c r="F140" s="55" t="str">
        <f t="shared" ref="F140:F203" si="16">IF(A139&lt;$I$5,F139-(E140-D140),"")</f>
        <v/>
      </c>
    </row>
    <row r="141" spans="1:6" x14ac:dyDescent="0.2">
      <c r="A141" s="56" t="str">
        <f t="shared" si="13"/>
        <v/>
      </c>
      <c r="C141" s="55" t="str">
        <f t="shared" si="14"/>
        <v/>
      </c>
      <c r="D141" s="55" t="str">
        <f t="shared" si="15"/>
        <v/>
      </c>
      <c r="E141" s="55" t="str">
        <f t="shared" si="12"/>
        <v/>
      </c>
      <c r="F141" s="55" t="str">
        <f t="shared" si="16"/>
        <v/>
      </c>
    </row>
    <row r="142" spans="1:6" x14ac:dyDescent="0.2">
      <c r="A142" s="56" t="str">
        <f t="shared" si="13"/>
        <v/>
      </c>
      <c r="C142" s="55" t="str">
        <f t="shared" si="14"/>
        <v/>
      </c>
      <c r="D142" s="55" t="str">
        <f t="shared" si="15"/>
        <v/>
      </c>
      <c r="E142" s="55" t="str">
        <f t="shared" si="12"/>
        <v/>
      </c>
      <c r="F142" s="55" t="str">
        <f t="shared" si="16"/>
        <v/>
      </c>
    </row>
    <row r="143" spans="1:6" x14ac:dyDescent="0.2">
      <c r="A143" s="56" t="str">
        <f t="shared" si="13"/>
        <v/>
      </c>
      <c r="C143" s="55" t="str">
        <f t="shared" si="14"/>
        <v/>
      </c>
      <c r="D143" s="55" t="str">
        <f t="shared" si="15"/>
        <v/>
      </c>
      <c r="E143" s="55" t="str">
        <f t="shared" si="12"/>
        <v/>
      </c>
      <c r="F143" s="55" t="str">
        <f t="shared" si="16"/>
        <v/>
      </c>
    </row>
    <row r="144" spans="1:6" x14ac:dyDescent="0.2">
      <c r="A144" s="56" t="str">
        <f t="shared" si="13"/>
        <v/>
      </c>
      <c r="C144" s="55" t="str">
        <f t="shared" si="14"/>
        <v/>
      </c>
      <c r="D144" s="55" t="str">
        <f t="shared" si="15"/>
        <v/>
      </c>
      <c r="E144" s="55" t="str">
        <f t="shared" si="12"/>
        <v/>
      </c>
      <c r="F144" s="55" t="str">
        <f t="shared" si="16"/>
        <v/>
      </c>
    </row>
    <row r="145" spans="1:6" x14ac:dyDescent="0.2">
      <c r="A145" s="56" t="str">
        <f t="shared" si="13"/>
        <v/>
      </c>
      <c r="C145" s="55" t="str">
        <f t="shared" si="14"/>
        <v/>
      </c>
      <c r="D145" s="55" t="str">
        <f t="shared" si="15"/>
        <v/>
      </c>
      <c r="E145" s="55" t="str">
        <f t="shared" si="12"/>
        <v/>
      </c>
      <c r="F145" s="55" t="str">
        <f t="shared" si="16"/>
        <v/>
      </c>
    </row>
    <row r="146" spans="1:6" x14ac:dyDescent="0.2">
      <c r="A146" s="56" t="str">
        <f t="shared" si="13"/>
        <v/>
      </c>
      <c r="C146" s="55" t="str">
        <f t="shared" si="14"/>
        <v/>
      </c>
      <c r="D146" s="55" t="str">
        <f t="shared" si="15"/>
        <v/>
      </c>
      <c r="E146" s="55" t="str">
        <f t="shared" si="12"/>
        <v/>
      </c>
      <c r="F146" s="55" t="str">
        <f t="shared" si="16"/>
        <v/>
      </c>
    </row>
    <row r="147" spans="1:6" x14ac:dyDescent="0.2">
      <c r="A147" s="56" t="str">
        <f t="shared" si="13"/>
        <v/>
      </c>
      <c r="C147" s="55" t="str">
        <f t="shared" si="14"/>
        <v/>
      </c>
      <c r="D147" s="55" t="str">
        <f t="shared" si="15"/>
        <v/>
      </c>
      <c r="E147" s="55" t="str">
        <f t="shared" si="12"/>
        <v/>
      </c>
      <c r="F147" s="55" t="str">
        <f t="shared" si="16"/>
        <v/>
      </c>
    </row>
    <row r="148" spans="1:6" x14ac:dyDescent="0.2">
      <c r="A148" s="56" t="str">
        <f t="shared" si="13"/>
        <v/>
      </c>
      <c r="C148" s="55" t="str">
        <f t="shared" si="14"/>
        <v/>
      </c>
      <c r="D148" s="55" t="str">
        <f t="shared" si="15"/>
        <v/>
      </c>
      <c r="E148" s="55" t="str">
        <f t="shared" si="12"/>
        <v/>
      </c>
      <c r="F148" s="55" t="str">
        <f t="shared" si="16"/>
        <v/>
      </c>
    </row>
    <row r="149" spans="1:6" x14ac:dyDescent="0.2">
      <c r="A149" s="56" t="str">
        <f t="shared" si="13"/>
        <v/>
      </c>
      <c r="C149" s="55" t="str">
        <f t="shared" si="14"/>
        <v/>
      </c>
      <c r="D149" s="55" t="str">
        <f t="shared" si="15"/>
        <v/>
      </c>
      <c r="E149" s="55" t="str">
        <f t="shared" si="12"/>
        <v/>
      </c>
      <c r="F149" s="55" t="str">
        <f t="shared" si="16"/>
        <v/>
      </c>
    </row>
    <row r="150" spans="1:6" x14ac:dyDescent="0.2">
      <c r="A150" s="56" t="str">
        <f t="shared" si="13"/>
        <v/>
      </c>
      <c r="C150" s="55" t="str">
        <f t="shared" si="14"/>
        <v/>
      </c>
      <c r="D150" s="55" t="str">
        <f t="shared" si="15"/>
        <v/>
      </c>
      <c r="E150" s="55" t="str">
        <f t="shared" si="12"/>
        <v/>
      </c>
      <c r="F150" s="55" t="str">
        <f t="shared" si="16"/>
        <v/>
      </c>
    </row>
    <row r="151" spans="1:6" x14ac:dyDescent="0.2">
      <c r="A151" s="56" t="str">
        <f t="shared" si="13"/>
        <v/>
      </c>
      <c r="C151" s="55" t="str">
        <f t="shared" si="14"/>
        <v/>
      </c>
      <c r="D151" s="55" t="str">
        <f t="shared" si="15"/>
        <v/>
      </c>
      <c r="E151" s="55" t="str">
        <f t="shared" si="12"/>
        <v/>
      </c>
      <c r="F151" s="55" t="str">
        <f t="shared" si="16"/>
        <v/>
      </c>
    </row>
    <row r="152" spans="1:6" x14ac:dyDescent="0.2">
      <c r="A152" s="56" t="str">
        <f t="shared" si="13"/>
        <v/>
      </c>
      <c r="C152" s="55" t="str">
        <f t="shared" si="14"/>
        <v/>
      </c>
      <c r="D152" s="55" t="str">
        <f t="shared" si="15"/>
        <v/>
      </c>
      <c r="E152" s="55" t="str">
        <f t="shared" si="12"/>
        <v/>
      </c>
      <c r="F152" s="55" t="str">
        <f t="shared" si="16"/>
        <v/>
      </c>
    </row>
    <row r="153" spans="1:6" x14ac:dyDescent="0.2">
      <c r="A153" s="56" t="str">
        <f t="shared" si="13"/>
        <v/>
      </c>
      <c r="C153" s="55" t="str">
        <f t="shared" si="14"/>
        <v/>
      </c>
      <c r="D153" s="55" t="str">
        <f t="shared" si="15"/>
        <v/>
      </c>
      <c r="E153" s="55" t="str">
        <f t="shared" si="12"/>
        <v/>
      </c>
      <c r="F153" s="55" t="str">
        <f t="shared" si="16"/>
        <v/>
      </c>
    </row>
    <row r="154" spans="1:6" x14ac:dyDescent="0.2">
      <c r="A154" s="56" t="str">
        <f t="shared" si="13"/>
        <v/>
      </c>
      <c r="C154" s="55" t="str">
        <f t="shared" si="14"/>
        <v/>
      </c>
      <c r="D154" s="55" t="str">
        <f t="shared" si="15"/>
        <v/>
      </c>
      <c r="E154" s="55" t="str">
        <f t="shared" si="12"/>
        <v/>
      </c>
      <c r="F154" s="55" t="str">
        <f t="shared" si="16"/>
        <v/>
      </c>
    </row>
    <row r="155" spans="1:6" x14ac:dyDescent="0.2">
      <c r="A155" s="56" t="str">
        <f t="shared" si="13"/>
        <v/>
      </c>
      <c r="C155" s="55" t="str">
        <f t="shared" si="14"/>
        <v/>
      </c>
      <c r="D155" s="55" t="str">
        <f t="shared" si="15"/>
        <v/>
      </c>
      <c r="E155" s="55" t="str">
        <f t="shared" si="12"/>
        <v/>
      </c>
      <c r="F155" s="55" t="str">
        <f t="shared" si="16"/>
        <v/>
      </c>
    </row>
    <row r="156" spans="1:6" x14ac:dyDescent="0.2">
      <c r="A156" s="56" t="str">
        <f t="shared" si="13"/>
        <v/>
      </c>
      <c r="C156" s="55" t="str">
        <f t="shared" si="14"/>
        <v/>
      </c>
      <c r="D156" s="55" t="str">
        <f t="shared" si="15"/>
        <v/>
      </c>
      <c r="E156" s="55" t="str">
        <f t="shared" si="12"/>
        <v/>
      </c>
      <c r="F156" s="55" t="str">
        <f t="shared" si="16"/>
        <v/>
      </c>
    </row>
    <row r="157" spans="1:6" x14ac:dyDescent="0.2">
      <c r="A157" s="56" t="str">
        <f t="shared" si="13"/>
        <v/>
      </c>
      <c r="C157" s="55" t="str">
        <f t="shared" si="14"/>
        <v/>
      </c>
      <c r="D157" s="55" t="str">
        <f t="shared" si="15"/>
        <v/>
      </c>
      <c r="E157" s="55" t="str">
        <f t="shared" si="12"/>
        <v/>
      </c>
      <c r="F157" s="55" t="str">
        <f t="shared" si="16"/>
        <v/>
      </c>
    </row>
    <row r="158" spans="1:6" x14ac:dyDescent="0.2">
      <c r="A158" s="56" t="str">
        <f t="shared" si="13"/>
        <v/>
      </c>
      <c r="C158" s="55" t="str">
        <f t="shared" si="14"/>
        <v/>
      </c>
      <c r="D158" s="55" t="str">
        <f t="shared" si="15"/>
        <v/>
      </c>
      <c r="E158" s="55" t="str">
        <f t="shared" si="12"/>
        <v/>
      </c>
      <c r="F158" s="55" t="str">
        <f t="shared" si="16"/>
        <v/>
      </c>
    </row>
    <row r="159" spans="1:6" x14ac:dyDescent="0.2">
      <c r="A159" s="56" t="str">
        <f t="shared" si="13"/>
        <v/>
      </c>
      <c r="C159" s="55" t="str">
        <f t="shared" si="14"/>
        <v/>
      </c>
      <c r="D159" s="55" t="str">
        <f t="shared" si="15"/>
        <v/>
      </c>
      <c r="E159" s="55" t="str">
        <f t="shared" si="12"/>
        <v/>
      </c>
      <c r="F159" s="55" t="str">
        <f t="shared" si="16"/>
        <v/>
      </c>
    </row>
    <row r="160" spans="1:6" x14ac:dyDescent="0.2">
      <c r="A160" s="56" t="str">
        <f t="shared" si="13"/>
        <v/>
      </c>
      <c r="C160" s="55" t="str">
        <f t="shared" si="14"/>
        <v/>
      </c>
      <c r="D160" s="55" t="str">
        <f t="shared" si="15"/>
        <v/>
      </c>
      <c r="E160" s="55" t="str">
        <f t="shared" si="12"/>
        <v/>
      </c>
      <c r="F160" s="55" t="str">
        <f t="shared" si="16"/>
        <v/>
      </c>
    </row>
    <row r="161" spans="1:6" x14ac:dyDescent="0.2">
      <c r="A161" s="56" t="str">
        <f t="shared" si="13"/>
        <v/>
      </c>
      <c r="C161" s="55" t="str">
        <f t="shared" si="14"/>
        <v/>
      </c>
      <c r="D161" s="55" t="str">
        <f t="shared" si="15"/>
        <v/>
      </c>
      <c r="E161" s="55" t="str">
        <f t="shared" ref="E161:E192" si="17">IF(A160&lt;$I$5,$I$4/$M$9,"")</f>
        <v/>
      </c>
      <c r="F161" s="55" t="str">
        <f t="shared" si="16"/>
        <v/>
      </c>
    </row>
    <row r="162" spans="1:6" x14ac:dyDescent="0.2">
      <c r="A162" s="56" t="str">
        <f t="shared" si="13"/>
        <v/>
      </c>
      <c r="C162" s="55" t="str">
        <f t="shared" si="14"/>
        <v/>
      </c>
      <c r="D162" s="55" t="str">
        <f t="shared" si="15"/>
        <v/>
      </c>
      <c r="E162" s="55" t="str">
        <f t="shared" si="17"/>
        <v/>
      </c>
      <c r="F162" s="55" t="str">
        <f t="shared" si="16"/>
        <v/>
      </c>
    </row>
    <row r="163" spans="1:6" x14ac:dyDescent="0.2">
      <c r="A163" s="56" t="str">
        <f t="shared" si="13"/>
        <v/>
      </c>
      <c r="C163" s="55" t="str">
        <f t="shared" si="14"/>
        <v/>
      </c>
      <c r="D163" s="55" t="str">
        <f t="shared" si="15"/>
        <v/>
      </c>
      <c r="E163" s="55" t="str">
        <f t="shared" si="17"/>
        <v/>
      </c>
      <c r="F163" s="55" t="str">
        <f t="shared" si="16"/>
        <v/>
      </c>
    </row>
    <row r="164" spans="1:6" x14ac:dyDescent="0.2">
      <c r="A164" s="56" t="str">
        <f t="shared" si="13"/>
        <v/>
      </c>
      <c r="C164" s="55" t="str">
        <f t="shared" si="14"/>
        <v/>
      </c>
      <c r="D164" s="55" t="str">
        <f t="shared" si="15"/>
        <v/>
      </c>
      <c r="E164" s="55" t="str">
        <f t="shared" si="17"/>
        <v/>
      </c>
      <c r="F164" s="55" t="str">
        <f t="shared" si="16"/>
        <v/>
      </c>
    </row>
    <row r="165" spans="1:6" x14ac:dyDescent="0.2">
      <c r="A165" s="56" t="str">
        <f t="shared" si="13"/>
        <v/>
      </c>
      <c r="C165" s="55" t="str">
        <f t="shared" si="14"/>
        <v/>
      </c>
      <c r="D165" s="55" t="str">
        <f t="shared" si="15"/>
        <v/>
      </c>
      <c r="E165" s="55" t="str">
        <f t="shared" si="17"/>
        <v/>
      </c>
      <c r="F165" s="55" t="str">
        <f t="shared" si="16"/>
        <v/>
      </c>
    </row>
    <row r="166" spans="1:6" x14ac:dyDescent="0.2">
      <c r="A166" s="56" t="str">
        <f t="shared" si="13"/>
        <v/>
      </c>
      <c r="C166" s="55" t="str">
        <f t="shared" si="14"/>
        <v/>
      </c>
      <c r="D166" s="55" t="str">
        <f t="shared" si="15"/>
        <v/>
      </c>
      <c r="E166" s="55" t="str">
        <f t="shared" si="17"/>
        <v/>
      </c>
      <c r="F166" s="55" t="str">
        <f t="shared" si="16"/>
        <v/>
      </c>
    </row>
    <row r="167" spans="1:6" x14ac:dyDescent="0.2">
      <c r="A167" s="56" t="str">
        <f t="shared" si="13"/>
        <v/>
      </c>
      <c r="C167" s="55" t="str">
        <f t="shared" si="14"/>
        <v/>
      </c>
      <c r="D167" s="55" t="str">
        <f t="shared" si="15"/>
        <v/>
      </c>
      <c r="E167" s="55" t="str">
        <f t="shared" si="17"/>
        <v/>
      </c>
      <c r="F167" s="55" t="str">
        <f t="shared" si="16"/>
        <v/>
      </c>
    </row>
    <row r="168" spans="1:6" x14ac:dyDescent="0.2">
      <c r="A168" s="56" t="str">
        <f t="shared" si="13"/>
        <v/>
      </c>
      <c r="C168" s="55" t="str">
        <f t="shared" si="14"/>
        <v/>
      </c>
      <c r="D168" s="55" t="str">
        <f t="shared" si="15"/>
        <v/>
      </c>
      <c r="E168" s="55" t="str">
        <f t="shared" si="17"/>
        <v/>
      </c>
      <c r="F168" s="55" t="str">
        <f t="shared" si="16"/>
        <v/>
      </c>
    </row>
    <row r="169" spans="1:6" x14ac:dyDescent="0.2">
      <c r="A169" s="56" t="str">
        <f t="shared" si="13"/>
        <v/>
      </c>
      <c r="C169" s="55" t="str">
        <f t="shared" si="14"/>
        <v/>
      </c>
      <c r="D169" s="55" t="str">
        <f t="shared" si="15"/>
        <v/>
      </c>
      <c r="E169" s="55" t="str">
        <f t="shared" si="17"/>
        <v/>
      </c>
      <c r="F169" s="55" t="str">
        <f t="shared" si="16"/>
        <v/>
      </c>
    </row>
    <row r="170" spans="1:6" x14ac:dyDescent="0.2">
      <c r="A170" s="56" t="str">
        <f t="shared" si="13"/>
        <v/>
      </c>
      <c r="C170" s="55" t="str">
        <f t="shared" si="14"/>
        <v/>
      </c>
      <c r="D170" s="55" t="str">
        <f t="shared" si="15"/>
        <v/>
      </c>
      <c r="E170" s="55" t="str">
        <f t="shared" si="17"/>
        <v/>
      </c>
      <c r="F170" s="55" t="str">
        <f t="shared" si="16"/>
        <v/>
      </c>
    </row>
    <row r="171" spans="1:6" x14ac:dyDescent="0.2">
      <c r="A171" s="56" t="str">
        <f t="shared" si="13"/>
        <v/>
      </c>
      <c r="C171" s="55" t="str">
        <f t="shared" si="14"/>
        <v/>
      </c>
      <c r="D171" s="55" t="str">
        <f t="shared" si="15"/>
        <v/>
      </c>
      <c r="E171" s="55" t="str">
        <f t="shared" si="17"/>
        <v/>
      </c>
      <c r="F171" s="55" t="str">
        <f t="shared" si="16"/>
        <v/>
      </c>
    </row>
    <row r="172" spans="1:6" x14ac:dyDescent="0.2">
      <c r="A172" s="56" t="str">
        <f t="shared" si="13"/>
        <v/>
      </c>
      <c r="C172" s="55" t="str">
        <f t="shared" si="14"/>
        <v/>
      </c>
      <c r="D172" s="55" t="str">
        <f t="shared" si="15"/>
        <v/>
      </c>
      <c r="E172" s="55" t="str">
        <f t="shared" si="17"/>
        <v/>
      </c>
      <c r="F172" s="55" t="str">
        <f t="shared" si="16"/>
        <v/>
      </c>
    </row>
    <row r="173" spans="1:6" x14ac:dyDescent="0.2">
      <c r="A173" s="56" t="str">
        <f t="shared" si="13"/>
        <v/>
      </c>
      <c r="C173" s="55" t="str">
        <f t="shared" si="14"/>
        <v/>
      </c>
      <c r="D173" s="55" t="str">
        <f t="shared" si="15"/>
        <v/>
      </c>
      <c r="E173" s="55" t="str">
        <f t="shared" si="17"/>
        <v/>
      </c>
      <c r="F173" s="55" t="str">
        <f t="shared" si="16"/>
        <v/>
      </c>
    </row>
    <row r="174" spans="1:6" x14ac:dyDescent="0.2">
      <c r="A174" s="56" t="str">
        <f t="shared" si="13"/>
        <v/>
      </c>
      <c r="C174" s="55" t="str">
        <f t="shared" si="14"/>
        <v/>
      </c>
      <c r="D174" s="55" t="str">
        <f t="shared" si="15"/>
        <v/>
      </c>
      <c r="E174" s="55" t="str">
        <f t="shared" si="17"/>
        <v/>
      </c>
      <c r="F174" s="55" t="str">
        <f t="shared" si="16"/>
        <v/>
      </c>
    </row>
    <row r="175" spans="1:6" x14ac:dyDescent="0.2">
      <c r="A175" s="56" t="str">
        <f t="shared" si="13"/>
        <v/>
      </c>
      <c r="C175" s="55" t="str">
        <f t="shared" si="14"/>
        <v/>
      </c>
      <c r="D175" s="55" t="str">
        <f t="shared" si="15"/>
        <v/>
      </c>
      <c r="E175" s="55" t="str">
        <f t="shared" si="17"/>
        <v/>
      </c>
      <c r="F175" s="55" t="str">
        <f t="shared" si="16"/>
        <v/>
      </c>
    </row>
    <row r="176" spans="1:6" x14ac:dyDescent="0.2">
      <c r="A176" s="56" t="str">
        <f t="shared" si="13"/>
        <v/>
      </c>
      <c r="C176" s="55" t="str">
        <f t="shared" si="14"/>
        <v/>
      </c>
      <c r="D176" s="55" t="str">
        <f t="shared" si="15"/>
        <v/>
      </c>
      <c r="E176" s="55" t="str">
        <f t="shared" si="17"/>
        <v/>
      </c>
      <c r="F176" s="55" t="str">
        <f t="shared" si="16"/>
        <v/>
      </c>
    </row>
    <row r="177" spans="1:6" x14ac:dyDescent="0.2">
      <c r="A177" s="56" t="str">
        <f t="shared" si="13"/>
        <v/>
      </c>
      <c r="C177" s="55" t="str">
        <f t="shared" si="14"/>
        <v/>
      </c>
      <c r="D177" s="55" t="str">
        <f t="shared" si="15"/>
        <v/>
      </c>
      <c r="E177" s="55" t="str">
        <f t="shared" si="17"/>
        <v/>
      </c>
      <c r="F177" s="55" t="str">
        <f t="shared" si="16"/>
        <v/>
      </c>
    </row>
    <row r="178" spans="1:6" x14ac:dyDescent="0.2">
      <c r="A178" s="56" t="str">
        <f t="shared" si="13"/>
        <v/>
      </c>
      <c r="C178" s="55" t="str">
        <f t="shared" si="14"/>
        <v/>
      </c>
      <c r="D178" s="55" t="str">
        <f t="shared" si="15"/>
        <v/>
      </c>
      <c r="E178" s="55" t="str">
        <f t="shared" si="17"/>
        <v/>
      </c>
      <c r="F178" s="55" t="str">
        <f t="shared" si="16"/>
        <v/>
      </c>
    </row>
    <row r="179" spans="1:6" x14ac:dyDescent="0.2">
      <c r="A179" s="56" t="str">
        <f t="shared" si="13"/>
        <v/>
      </c>
      <c r="C179" s="55" t="str">
        <f t="shared" si="14"/>
        <v/>
      </c>
      <c r="D179" s="55" t="str">
        <f t="shared" si="15"/>
        <v/>
      </c>
      <c r="E179" s="55" t="str">
        <f t="shared" si="17"/>
        <v/>
      </c>
      <c r="F179" s="55" t="str">
        <f t="shared" si="16"/>
        <v/>
      </c>
    </row>
    <row r="180" spans="1:6" x14ac:dyDescent="0.2">
      <c r="A180" s="56" t="str">
        <f t="shared" si="13"/>
        <v/>
      </c>
      <c r="C180" s="55" t="str">
        <f t="shared" si="14"/>
        <v/>
      </c>
      <c r="D180" s="55" t="str">
        <f t="shared" si="15"/>
        <v/>
      </c>
      <c r="E180" s="55" t="str">
        <f t="shared" si="17"/>
        <v/>
      </c>
      <c r="F180" s="55" t="str">
        <f t="shared" si="16"/>
        <v/>
      </c>
    </row>
    <row r="181" spans="1:6" x14ac:dyDescent="0.2">
      <c r="A181" s="56" t="str">
        <f t="shared" si="13"/>
        <v/>
      </c>
      <c r="C181" s="55" t="str">
        <f t="shared" si="14"/>
        <v/>
      </c>
      <c r="D181" s="55" t="str">
        <f t="shared" si="15"/>
        <v/>
      </c>
      <c r="E181" s="55" t="str">
        <f t="shared" si="17"/>
        <v/>
      </c>
      <c r="F181" s="55" t="str">
        <f t="shared" si="16"/>
        <v/>
      </c>
    </row>
    <row r="182" spans="1:6" x14ac:dyDescent="0.2">
      <c r="A182" s="56" t="str">
        <f t="shared" si="13"/>
        <v/>
      </c>
      <c r="C182" s="55" t="str">
        <f t="shared" si="14"/>
        <v/>
      </c>
      <c r="D182" s="55" t="str">
        <f t="shared" si="15"/>
        <v/>
      </c>
      <c r="E182" s="55" t="str">
        <f t="shared" si="17"/>
        <v/>
      </c>
      <c r="F182" s="55" t="str">
        <f t="shared" si="16"/>
        <v/>
      </c>
    </row>
    <row r="183" spans="1:6" x14ac:dyDescent="0.2">
      <c r="A183" s="56" t="str">
        <f t="shared" si="13"/>
        <v/>
      </c>
      <c r="C183" s="55" t="str">
        <f t="shared" si="14"/>
        <v/>
      </c>
      <c r="D183" s="55" t="str">
        <f t="shared" si="15"/>
        <v/>
      </c>
      <c r="E183" s="55" t="str">
        <f t="shared" si="17"/>
        <v/>
      </c>
      <c r="F183" s="55" t="str">
        <f t="shared" si="16"/>
        <v/>
      </c>
    </row>
    <row r="184" spans="1:6" x14ac:dyDescent="0.2">
      <c r="A184" s="56" t="str">
        <f t="shared" si="13"/>
        <v/>
      </c>
      <c r="C184" s="55" t="str">
        <f t="shared" si="14"/>
        <v/>
      </c>
      <c r="D184" s="55" t="str">
        <f t="shared" si="15"/>
        <v/>
      </c>
      <c r="E184" s="55" t="str">
        <f t="shared" si="17"/>
        <v/>
      </c>
      <c r="F184" s="55" t="str">
        <f t="shared" si="16"/>
        <v/>
      </c>
    </row>
    <row r="185" spans="1:6" x14ac:dyDescent="0.2">
      <c r="A185" s="56" t="str">
        <f t="shared" si="13"/>
        <v/>
      </c>
      <c r="C185" s="55" t="str">
        <f t="shared" si="14"/>
        <v/>
      </c>
      <c r="D185" s="55" t="str">
        <f t="shared" si="15"/>
        <v/>
      </c>
      <c r="E185" s="55" t="str">
        <f t="shared" si="17"/>
        <v/>
      </c>
      <c r="F185" s="55" t="str">
        <f t="shared" si="16"/>
        <v/>
      </c>
    </row>
    <row r="186" spans="1:6" x14ac:dyDescent="0.2">
      <c r="A186" s="56" t="str">
        <f t="shared" si="13"/>
        <v/>
      </c>
      <c r="C186" s="55" t="str">
        <f t="shared" si="14"/>
        <v/>
      </c>
      <c r="D186" s="55" t="str">
        <f t="shared" si="15"/>
        <v/>
      </c>
      <c r="E186" s="55" t="str">
        <f t="shared" si="17"/>
        <v/>
      </c>
      <c r="F186" s="55" t="str">
        <f t="shared" si="16"/>
        <v/>
      </c>
    </row>
    <row r="187" spans="1:6" x14ac:dyDescent="0.2">
      <c r="A187" s="56" t="str">
        <f t="shared" si="13"/>
        <v/>
      </c>
      <c r="C187" s="55" t="str">
        <f t="shared" si="14"/>
        <v/>
      </c>
      <c r="D187" s="55" t="str">
        <f t="shared" si="15"/>
        <v/>
      </c>
      <c r="E187" s="55" t="str">
        <f t="shared" si="17"/>
        <v/>
      </c>
      <c r="F187" s="55" t="str">
        <f t="shared" si="16"/>
        <v/>
      </c>
    </row>
    <row r="188" spans="1:6" x14ac:dyDescent="0.2">
      <c r="A188" s="56" t="str">
        <f t="shared" si="13"/>
        <v/>
      </c>
      <c r="C188" s="55" t="str">
        <f t="shared" si="14"/>
        <v/>
      </c>
      <c r="D188" s="55" t="str">
        <f t="shared" si="15"/>
        <v/>
      </c>
      <c r="E188" s="55" t="str">
        <f t="shared" si="17"/>
        <v/>
      </c>
      <c r="F188" s="55" t="str">
        <f t="shared" si="16"/>
        <v/>
      </c>
    </row>
    <row r="189" spans="1:6" x14ac:dyDescent="0.2">
      <c r="A189" s="56" t="str">
        <f t="shared" si="13"/>
        <v/>
      </c>
      <c r="C189" s="55" t="str">
        <f t="shared" si="14"/>
        <v/>
      </c>
      <c r="D189" s="55" t="str">
        <f t="shared" si="15"/>
        <v/>
      </c>
      <c r="E189" s="55" t="str">
        <f t="shared" si="17"/>
        <v/>
      </c>
      <c r="F189" s="55" t="str">
        <f t="shared" si="16"/>
        <v/>
      </c>
    </row>
    <row r="190" spans="1:6" x14ac:dyDescent="0.2">
      <c r="A190" s="56" t="str">
        <f t="shared" si="13"/>
        <v/>
      </c>
      <c r="C190" s="55" t="str">
        <f t="shared" si="14"/>
        <v/>
      </c>
      <c r="D190" s="55" t="str">
        <f t="shared" si="15"/>
        <v/>
      </c>
      <c r="E190" s="55" t="str">
        <f t="shared" si="17"/>
        <v/>
      </c>
      <c r="F190" s="55" t="str">
        <f t="shared" si="16"/>
        <v/>
      </c>
    </row>
    <row r="191" spans="1:6" x14ac:dyDescent="0.2">
      <c r="A191" s="56" t="str">
        <f t="shared" si="13"/>
        <v/>
      </c>
      <c r="C191" s="55" t="str">
        <f t="shared" si="14"/>
        <v/>
      </c>
      <c r="D191" s="55" t="str">
        <f t="shared" si="15"/>
        <v/>
      </c>
      <c r="E191" s="55" t="str">
        <f t="shared" si="17"/>
        <v/>
      </c>
      <c r="F191" s="55" t="str">
        <f t="shared" si="16"/>
        <v/>
      </c>
    </row>
    <row r="192" spans="1:6" x14ac:dyDescent="0.2">
      <c r="A192" s="56" t="str">
        <f t="shared" si="13"/>
        <v/>
      </c>
      <c r="C192" s="55" t="str">
        <f t="shared" si="14"/>
        <v/>
      </c>
      <c r="D192" s="55" t="str">
        <f t="shared" si="15"/>
        <v/>
      </c>
      <c r="E192" s="55" t="str">
        <f t="shared" si="17"/>
        <v/>
      </c>
      <c r="F192" s="55" t="str">
        <f t="shared" si="16"/>
        <v/>
      </c>
    </row>
    <row r="193" spans="1:6" x14ac:dyDescent="0.2">
      <c r="A193" s="56" t="str">
        <f t="shared" si="13"/>
        <v/>
      </c>
      <c r="C193" s="55" t="str">
        <f t="shared" si="14"/>
        <v/>
      </c>
      <c r="D193" s="55" t="str">
        <f t="shared" si="15"/>
        <v/>
      </c>
      <c r="E193" s="55" t="str">
        <f t="shared" ref="E193:E224" si="18">IF(A192&lt;$I$5,$I$4/$M$9,"")</f>
        <v/>
      </c>
      <c r="F193" s="55" t="str">
        <f t="shared" si="16"/>
        <v/>
      </c>
    </row>
    <row r="194" spans="1:6" x14ac:dyDescent="0.2">
      <c r="A194" s="56" t="str">
        <f t="shared" si="13"/>
        <v/>
      </c>
      <c r="C194" s="55" t="str">
        <f t="shared" si="14"/>
        <v/>
      </c>
      <c r="D194" s="55" t="str">
        <f t="shared" si="15"/>
        <v/>
      </c>
      <c r="E194" s="55" t="str">
        <f t="shared" si="18"/>
        <v/>
      </c>
      <c r="F194" s="55" t="str">
        <f t="shared" si="16"/>
        <v/>
      </c>
    </row>
    <row r="195" spans="1:6" x14ac:dyDescent="0.2">
      <c r="A195" s="56" t="str">
        <f t="shared" si="13"/>
        <v/>
      </c>
      <c r="C195" s="55" t="str">
        <f t="shared" si="14"/>
        <v/>
      </c>
      <c r="D195" s="55" t="str">
        <f t="shared" si="15"/>
        <v/>
      </c>
      <c r="E195" s="55" t="str">
        <f t="shared" si="18"/>
        <v/>
      </c>
      <c r="F195" s="55" t="str">
        <f t="shared" si="16"/>
        <v/>
      </c>
    </row>
    <row r="196" spans="1:6" x14ac:dyDescent="0.2">
      <c r="A196" s="56" t="str">
        <f t="shared" si="13"/>
        <v/>
      </c>
      <c r="C196" s="55" t="str">
        <f t="shared" si="14"/>
        <v/>
      </c>
      <c r="D196" s="55" t="str">
        <f t="shared" si="15"/>
        <v/>
      </c>
      <c r="E196" s="55" t="str">
        <f t="shared" si="18"/>
        <v/>
      </c>
      <c r="F196" s="55" t="str">
        <f t="shared" si="16"/>
        <v/>
      </c>
    </row>
    <row r="197" spans="1:6" x14ac:dyDescent="0.2">
      <c r="A197" s="56" t="str">
        <f t="shared" si="13"/>
        <v/>
      </c>
      <c r="C197" s="55" t="str">
        <f t="shared" si="14"/>
        <v/>
      </c>
      <c r="D197" s="55" t="str">
        <f t="shared" si="15"/>
        <v/>
      </c>
      <c r="E197" s="55" t="str">
        <f t="shared" si="18"/>
        <v/>
      </c>
      <c r="F197" s="55" t="str">
        <f t="shared" si="16"/>
        <v/>
      </c>
    </row>
    <row r="198" spans="1:6" x14ac:dyDescent="0.2">
      <c r="A198" s="56" t="str">
        <f t="shared" si="13"/>
        <v/>
      </c>
      <c r="C198" s="55" t="str">
        <f t="shared" si="14"/>
        <v/>
      </c>
      <c r="D198" s="55" t="str">
        <f t="shared" si="15"/>
        <v/>
      </c>
      <c r="E198" s="55" t="str">
        <f t="shared" si="18"/>
        <v/>
      </c>
      <c r="F198" s="55" t="str">
        <f t="shared" si="16"/>
        <v/>
      </c>
    </row>
    <row r="199" spans="1:6" x14ac:dyDescent="0.2">
      <c r="A199" s="56" t="str">
        <f t="shared" ref="A199:A245" si="19">IF(C199&lt;&gt;"",A198+1,"")</f>
        <v/>
      </c>
      <c r="C199" s="55" t="str">
        <f t="shared" si="14"/>
        <v/>
      </c>
      <c r="D199" s="55" t="str">
        <f t="shared" si="15"/>
        <v/>
      </c>
      <c r="E199" s="55" t="str">
        <f t="shared" si="18"/>
        <v/>
      </c>
      <c r="F199" s="55" t="str">
        <f t="shared" si="16"/>
        <v/>
      </c>
    </row>
    <row r="200" spans="1:6" x14ac:dyDescent="0.2">
      <c r="A200" s="56" t="str">
        <f t="shared" si="19"/>
        <v/>
      </c>
      <c r="C200" s="55" t="str">
        <f t="shared" si="14"/>
        <v/>
      </c>
      <c r="D200" s="55" t="str">
        <f t="shared" si="15"/>
        <v/>
      </c>
      <c r="E200" s="55" t="str">
        <f t="shared" si="18"/>
        <v/>
      </c>
      <c r="F200" s="55" t="str">
        <f t="shared" si="16"/>
        <v/>
      </c>
    </row>
    <row r="201" spans="1:6" x14ac:dyDescent="0.2">
      <c r="A201" s="56" t="str">
        <f t="shared" si="19"/>
        <v/>
      </c>
      <c r="C201" s="55" t="str">
        <f t="shared" si="14"/>
        <v/>
      </c>
      <c r="D201" s="55" t="str">
        <f t="shared" si="15"/>
        <v/>
      </c>
      <c r="E201" s="55" t="str">
        <f t="shared" si="18"/>
        <v/>
      </c>
      <c r="F201" s="55" t="str">
        <f t="shared" si="16"/>
        <v/>
      </c>
    </row>
    <row r="202" spans="1:6" x14ac:dyDescent="0.2">
      <c r="A202" s="56" t="str">
        <f t="shared" si="19"/>
        <v/>
      </c>
      <c r="C202" s="55" t="str">
        <f t="shared" si="14"/>
        <v/>
      </c>
      <c r="D202" s="55" t="str">
        <f t="shared" si="15"/>
        <v/>
      </c>
      <c r="E202" s="55" t="str">
        <f t="shared" si="18"/>
        <v/>
      </c>
      <c r="F202" s="55" t="str">
        <f t="shared" si="16"/>
        <v/>
      </c>
    </row>
    <row r="203" spans="1:6" x14ac:dyDescent="0.2">
      <c r="A203" s="56" t="str">
        <f t="shared" si="19"/>
        <v/>
      </c>
      <c r="C203" s="55" t="str">
        <f t="shared" si="14"/>
        <v/>
      </c>
      <c r="D203" s="55" t="str">
        <f t="shared" si="15"/>
        <v/>
      </c>
      <c r="E203" s="55" t="str">
        <f t="shared" si="18"/>
        <v/>
      </c>
      <c r="F203" s="55" t="str">
        <f t="shared" si="16"/>
        <v/>
      </c>
    </row>
    <row r="204" spans="1:6" x14ac:dyDescent="0.2">
      <c r="A204" s="56" t="str">
        <f t="shared" si="19"/>
        <v/>
      </c>
      <c r="C204" s="55" t="str">
        <f t="shared" ref="C204:C245" si="20">IF(A203&lt;$I$5,E204-D204,"")</f>
        <v/>
      </c>
      <c r="D204" s="55" t="str">
        <f t="shared" ref="D204:D245" si="21">IF(A203&lt;$I$5,$I$6/100*F203,"")</f>
        <v/>
      </c>
      <c r="E204" s="55" t="str">
        <f t="shared" si="18"/>
        <v/>
      </c>
      <c r="F204" s="55" t="str">
        <f t="shared" ref="F204:F245" si="22">IF(A203&lt;$I$5,F203-(E204-D204),"")</f>
        <v/>
      </c>
    </row>
    <row r="205" spans="1:6" x14ac:dyDescent="0.2">
      <c r="A205" s="56" t="str">
        <f t="shared" si="19"/>
        <v/>
      </c>
      <c r="C205" s="55" t="str">
        <f t="shared" si="20"/>
        <v/>
      </c>
      <c r="D205" s="55" t="str">
        <f t="shared" si="21"/>
        <v/>
      </c>
      <c r="E205" s="55" t="str">
        <f t="shared" si="18"/>
        <v/>
      </c>
      <c r="F205" s="55" t="str">
        <f t="shared" si="22"/>
        <v/>
      </c>
    </row>
    <row r="206" spans="1:6" x14ac:dyDescent="0.2">
      <c r="A206" s="56" t="str">
        <f t="shared" si="19"/>
        <v/>
      </c>
      <c r="C206" s="55" t="str">
        <f t="shared" si="20"/>
        <v/>
      </c>
      <c r="D206" s="55" t="str">
        <f t="shared" si="21"/>
        <v/>
      </c>
      <c r="E206" s="55" t="str">
        <f t="shared" si="18"/>
        <v/>
      </c>
      <c r="F206" s="55" t="str">
        <f t="shared" si="22"/>
        <v/>
      </c>
    </row>
    <row r="207" spans="1:6" x14ac:dyDescent="0.2">
      <c r="A207" s="56" t="str">
        <f t="shared" si="19"/>
        <v/>
      </c>
      <c r="C207" s="55" t="str">
        <f t="shared" si="20"/>
        <v/>
      </c>
      <c r="D207" s="55" t="str">
        <f t="shared" si="21"/>
        <v/>
      </c>
      <c r="E207" s="55" t="str">
        <f t="shared" si="18"/>
        <v/>
      </c>
      <c r="F207" s="55" t="str">
        <f t="shared" si="22"/>
        <v/>
      </c>
    </row>
    <row r="208" spans="1:6" x14ac:dyDescent="0.2">
      <c r="A208" s="56" t="str">
        <f t="shared" si="19"/>
        <v/>
      </c>
      <c r="C208" s="55" t="str">
        <f t="shared" si="20"/>
        <v/>
      </c>
      <c r="D208" s="55" t="str">
        <f t="shared" si="21"/>
        <v/>
      </c>
      <c r="E208" s="55" t="str">
        <f t="shared" si="18"/>
        <v/>
      </c>
      <c r="F208" s="55" t="str">
        <f t="shared" si="22"/>
        <v/>
      </c>
    </row>
    <row r="209" spans="1:6" x14ac:dyDescent="0.2">
      <c r="A209" s="56" t="str">
        <f t="shared" si="19"/>
        <v/>
      </c>
      <c r="C209" s="55" t="str">
        <f t="shared" si="20"/>
        <v/>
      </c>
      <c r="D209" s="55" t="str">
        <f t="shared" si="21"/>
        <v/>
      </c>
      <c r="E209" s="55" t="str">
        <f t="shared" si="18"/>
        <v/>
      </c>
      <c r="F209" s="55" t="str">
        <f t="shared" si="22"/>
        <v/>
      </c>
    </row>
    <row r="210" spans="1:6" x14ac:dyDescent="0.2">
      <c r="A210" s="56" t="str">
        <f t="shared" si="19"/>
        <v/>
      </c>
      <c r="C210" s="55" t="str">
        <f t="shared" si="20"/>
        <v/>
      </c>
      <c r="D210" s="55" t="str">
        <f t="shared" si="21"/>
        <v/>
      </c>
      <c r="E210" s="55" t="str">
        <f t="shared" si="18"/>
        <v/>
      </c>
      <c r="F210" s="55" t="str">
        <f t="shared" si="22"/>
        <v/>
      </c>
    </row>
    <row r="211" spans="1:6" x14ac:dyDescent="0.2">
      <c r="A211" s="56" t="str">
        <f t="shared" si="19"/>
        <v/>
      </c>
      <c r="C211" s="55" t="str">
        <f t="shared" si="20"/>
        <v/>
      </c>
      <c r="D211" s="55" t="str">
        <f t="shared" si="21"/>
        <v/>
      </c>
      <c r="E211" s="55" t="str">
        <f t="shared" si="18"/>
        <v/>
      </c>
      <c r="F211" s="55" t="str">
        <f t="shared" si="22"/>
        <v/>
      </c>
    </row>
    <row r="212" spans="1:6" x14ac:dyDescent="0.2">
      <c r="A212" s="56" t="str">
        <f t="shared" si="19"/>
        <v/>
      </c>
      <c r="C212" s="55" t="str">
        <f t="shared" si="20"/>
        <v/>
      </c>
      <c r="D212" s="55" t="str">
        <f t="shared" si="21"/>
        <v/>
      </c>
      <c r="E212" s="55" t="str">
        <f t="shared" si="18"/>
        <v/>
      </c>
      <c r="F212" s="55" t="str">
        <f t="shared" si="22"/>
        <v/>
      </c>
    </row>
    <row r="213" spans="1:6" x14ac:dyDescent="0.2">
      <c r="A213" s="56" t="str">
        <f t="shared" si="19"/>
        <v/>
      </c>
      <c r="C213" s="55" t="str">
        <f t="shared" si="20"/>
        <v/>
      </c>
      <c r="D213" s="55" t="str">
        <f t="shared" si="21"/>
        <v/>
      </c>
      <c r="E213" s="55" t="str">
        <f t="shared" si="18"/>
        <v/>
      </c>
      <c r="F213" s="55" t="str">
        <f t="shared" si="22"/>
        <v/>
      </c>
    </row>
    <row r="214" spans="1:6" x14ac:dyDescent="0.2">
      <c r="A214" s="56" t="str">
        <f t="shared" si="19"/>
        <v/>
      </c>
      <c r="C214" s="55" t="str">
        <f t="shared" si="20"/>
        <v/>
      </c>
      <c r="D214" s="55" t="str">
        <f t="shared" si="21"/>
        <v/>
      </c>
      <c r="E214" s="55" t="str">
        <f t="shared" si="18"/>
        <v/>
      </c>
      <c r="F214" s="55" t="str">
        <f t="shared" si="22"/>
        <v/>
      </c>
    </row>
    <row r="215" spans="1:6" x14ac:dyDescent="0.2">
      <c r="A215" s="56" t="str">
        <f t="shared" si="19"/>
        <v/>
      </c>
      <c r="C215" s="55" t="str">
        <f t="shared" si="20"/>
        <v/>
      </c>
      <c r="D215" s="55" t="str">
        <f t="shared" si="21"/>
        <v/>
      </c>
      <c r="E215" s="55" t="str">
        <f t="shared" si="18"/>
        <v/>
      </c>
      <c r="F215" s="55" t="str">
        <f t="shared" si="22"/>
        <v/>
      </c>
    </row>
    <row r="216" spans="1:6" x14ac:dyDescent="0.2">
      <c r="A216" s="56" t="str">
        <f t="shared" si="19"/>
        <v/>
      </c>
      <c r="C216" s="55" t="str">
        <f t="shared" si="20"/>
        <v/>
      </c>
      <c r="D216" s="55" t="str">
        <f t="shared" si="21"/>
        <v/>
      </c>
      <c r="E216" s="55" t="str">
        <f t="shared" si="18"/>
        <v/>
      </c>
      <c r="F216" s="55" t="str">
        <f t="shared" si="22"/>
        <v/>
      </c>
    </row>
    <row r="217" spans="1:6" x14ac:dyDescent="0.2">
      <c r="A217" s="56" t="str">
        <f t="shared" si="19"/>
        <v/>
      </c>
      <c r="C217" s="55" t="str">
        <f t="shared" si="20"/>
        <v/>
      </c>
      <c r="D217" s="55" t="str">
        <f t="shared" si="21"/>
        <v/>
      </c>
      <c r="E217" s="55" t="str">
        <f t="shared" si="18"/>
        <v/>
      </c>
      <c r="F217" s="55" t="str">
        <f t="shared" si="22"/>
        <v/>
      </c>
    </row>
    <row r="218" spans="1:6" x14ac:dyDescent="0.2">
      <c r="A218" s="56" t="str">
        <f t="shared" si="19"/>
        <v/>
      </c>
      <c r="C218" s="55" t="str">
        <f t="shared" si="20"/>
        <v/>
      </c>
      <c r="D218" s="55" t="str">
        <f t="shared" si="21"/>
        <v/>
      </c>
      <c r="E218" s="55" t="str">
        <f t="shared" si="18"/>
        <v/>
      </c>
      <c r="F218" s="55" t="str">
        <f t="shared" si="22"/>
        <v/>
      </c>
    </row>
    <row r="219" spans="1:6" x14ac:dyDescent="0.2">
      <c r="A219" s="56" t="str">
        <f t="shared" si="19"/>
        <v/>
      </c>
      <c r="C219" s="55" t="str">
        <f t="shared" si="20"/>
        <v/>
      </c>
      <c r="D219" s="55" t="str">
        <f t="shared" si="21"/>
        <v/>
      </c>
      <c r="E219" s="55" t="str">
        <f t="shared" si="18"/>
        <v/>
      </c>
      <c r="F219" s="55" t="str">
        <f t="shared" si="22"/>
        <v/>
      </c>
    </row>
    <row r="220" spans="1:6" x14ac:dyDescent="0.2">
      <c r="A220" s="56" t="str">
        <f t="shared" si="19"/>
        <v/>
      </c>
      <c r="C220" s="55" t="str">
        <f t="shared" si="20"/>
        <v/>
      </c>
      <c r="D220" s="55" t="str">
        <f t="shared" si="21"/>
        <v/>
      </c>
      <c r="E220" s="55" t="str">
        <f t="shared" si="18"/>
        <v/>
      </c>
      <c r="F220" s="55" t="str">
        <f t="shared" si="22"/>
        <v/>
      </c>
    </row>
    <row r="221" spans="1:6" x14ac:dyDescent="0.2">
      <c r="A221" s="56" t="str">
        <f t="shared" si="19"/>
        <v/>
      </c>
      <c r="C221" s="55" t="str">
        <f t="shared" si="20"/>
        <v/>
      </c>
      <c r="D221" s="55" t="str">
        <f t="shared" si="21"/>
        <v/>
      </c>
      <c r="E221" s="55" t="str">
        <f t="shared" si="18"/>
        <v/>
      </c>
      <c r="F221" s="55" t="str">
        <f t="shared" si="22"/>
        <v/>
      </c>
    </row>
    <row r="222" spans="1:6" x14ac:dyDescent="0.2">
      <c r="A222" s="56" t="str">
        <f t="shared" si="19"/>
        <v/>
      </c>
      <c r="C222" s="55" t="str">
        <f t="shared" si="20"/>
        <v/>
      </c>
      <c r="D222" s="55" t="str">
        <f t="shared" si="21"/>
        <v/>
      </c>
      <c r="E222" s="55" t="str">
        <f t="shared" si="18"/>
        <v/>
      </c>
      <c r="F222" s="55" t="str">
        <f t="shared" si="22"/>
        <v/>
      </c>
    </row>
    <row r="223" spans="1:6" x14ac:dyDescent="0.2">
      <c r="A223" s="56" t="str">
        <f t="shared" si="19"/>
        <v/>
      </c>
      <c r="C223" s="55" t="str">
        <f t="shared" si="20"/>
        <v/>
      </c>
      <c r="D223" s="55" t="str">
        <f t="shared" si="21"/>
        <v/>
      </c>
      <c r="E223" s="55" t="str">
        <f t="shared" si="18"/>
        <v/>
      </c>
      <c r="F223" s="55" t="str">
        <f t="shared" si="22"/>
        <v/>
      </c>
    </row>
    <row r="224" spans="1:6" x14ac:dyDescent="0.2">
      <c r="A224" s="56" t="str">
        <f t="shared" si="19"/>
        <v/>
      </c>
      <c r="C224" s="55" t="str">
        <f t="shared" si="20"/>
        <v/>
      </c>
      <c r="D224" s="55" t="str">
        <f t="shared" si="21"/>
        <v/>
      </c>
      <c r="E224" s="55" t="str">
        <f t="shared" si="18"/>
        <v/>
      </c>
      <c r="F224" s="55" t="str">
        <f t="shared" si="22"/>
        <v/>
      </c>
    </row>
    <row r="225" spans="1:6" x14ac:dyDescent="0.2">
      <c r="A225" s="56" t="str">
        <f t="shared" si="19"/>
        <v/>
      </c>
      <c r="C225" s="55" t="str">
        <f t="shared" si="20"/>
        <v/>
      </c>
      <c r="D225" s="55" t="str">
        <f t="shared" si="21"/>
        <v/>
      </c>
      <c r="E225" s="55" t="str">
        <f t="shared" ref="E225:E245" si="23">IF(A224&lt;$I$5,$I$4/$M$9,"")</f>
        <v/>
      </c>
      <c r="F225" s="55" t="str">
        <f t="shared" si="22"/>
        <v/>
      </c>
    </row>
    <row r="226" spans="1:6" x14ac:dyDescent="0.2">
      <c r="A226" s="56" t="str">
        <f t="shared" si="19"/>
        <v/>
      </c>
      <c r="C226" s="55" t="str">
        <f t="shared" si="20"/>
        <v/>
      </c>
      <c r="D226" s="55" t="str">
        <f t="shared" si="21"/>
        <v/>
      </c>
      <c r="E226" s="55" t="str">
        <f t="shared" si="23"/>
        <v/>
      </c>
      <c r="F226" s="55" t="str">
        <f t="shared" si="22"/>
        <v/>
      </c>
    </row>
    <row r="227" spans="1:6" x14ac:dyDescent="0.2">
      <c r="A227" s="56" t="str">
        <f t="shared" si="19"/>
        <v/>
      </c>
      <c r="C227" s="55" t="str">
        <f t="shared" si="20"/>
        <v/>
      </c>
      <c r="D227" s="55" t="str">
        <f t="shared" si="21"/>
        <v/>
      </c>
      <c r="E227" s="55" t="str">
        <f t="shared" si="23"/>
        <v/>
      </c>
      <c r="F227" s="55" t="str">
        <f t="shared" si="22"/>
        <v/>
      </c>
    </row>
    <row r="228" spans="1:6" x14ac:dyDescent="0.2">
      <c r="A228" s="56" t="str">
        <f t="shared" si="19"/>
        <v/>
      </c>
      <c r="C228" s="55" t="str">
        <f t="shared" si="20"/>
        <v/>
      </c>
      <c r="D228" s="55" t="str">
        <f t="shared" si="21"/>
        <v/>
      </c>
      <c r="E228" s="55" t="str">
        <f t="shared" si="23"/>
        <v/>
      </c>
      <c r="F228" s="55" t="str">
        <f t="shared" si="22"/>
        <v/>
      </c>
    </row>
    <row r="229" spans="1:6" x14ac:dyDescent="0.2">
      <c r="A229" s="56" t="str">
        <f t="shared" si="19"/>
        <v/>
      </c>
      <c r="C229" s="55" t="str">
        <f t="shared" si="20"/>
        <v/>
      </c>
      <c r="D229" s="55" t="str">
        <f t="shared" si="21"/>
        <v/>
      </c>
      <c r="E229" s="55" t="str">
        <f t="shared" si="23"/>
        <v/>
      </c>
      <c r="F229" s="55" t="str">
        <f t="shared" si="22"/>
        <v/>
      </c>
    </row>
    <row r="230" spans="1:6" x14ac:dyDescent="0.2">
      <c r="A230" s="56" t="str">
        <f t="shared" si="19"/>
        <v/>
      </c>
      <c r="C230" s="55" t="str">
        <f t="shared" si="20"/>
        <v/>
      </c>
      <c r="D230" s="55" t="str">
        <f t="shared" si="21"/>
        <v/>
      </c>
      <c r="E230" s="55" t="str">
        <f t="shared" si="23"/>
        <v/>
      </c>
      <c r="F230" s="55" t="str">
        <f t="shared" si="22"/>
        <v/>
      </c>
    </row>
    <row r="231" spans="1:6" x14ac:dyDescent="0.2">
      <c r="A231" s="56" t="str">
        <f t="shared" si="19"/>
        <v/>
      </c>
      <c r="C231" s="55" t="str">
        <f t="shared" si="20"/>
        <v/>
      </c>
      <c r="D231" s="55" t="str">
        <f t="shared" si="21"/>
        <v/>
      </c>
      <c r="E231" s="55" t="str">
        <f t="shared" si="23"/>
        <v/>
      </c>
      <c r="F231" s="55" t="str">
        <f t="shared" si="22"/>
        <v/>
      </c>
    </row>
    <row r="232" spans="1:6" x14ac:dyDescent="0.2">
      <c r="A232" s="56" t="str">
        <f t="shared" si="19"/>
        <v/>
      </c>
      <c r="C232" s="55" t="str">
        <f t="shared" si="20"/>
        <v/>
      </c>
      <c r="D232" s="55" t="str">
        <f t="shared" si="21"/>
        <v/>
      </c>
      <c r="E232" s="55" t="str">
        <f t="shared" si="23"/>
        <v/>
      </c>
      <c r="F232" s="55" t="str">
        <f t="shared" si="22"/>
        <v/>
      </c>
    </row>
    <row r="233" spans="1:6" x14ac:dyDescent="0.2">
      <c r="A233" s="56" t="str">
        <f t="shared" si="19"/>
        <v/>
      </c>
      <c r="C233" s="55" t="str">
        <f t="shared" si="20"/>
        <v/>
      </c>
      <c r="D233" s="55" t="str">
        <f t="shared" si="21"/>
        <v/>
      </c>
      <c r="E233" s="55" t="str">
        <f t="shared" si="23"/>
        <v/>
      </c>
      <c r="F233" s="55" t="str">
        <f t="shared" si="22"/>
        <v/>
      </c>
    </row>
    <row r="234" spans="1:6" x14ac:dyDescent="0.2">
      <c r="A234" s="56" t="str">
        <f t="shared" si="19"/>
        <v/>
      </c>
      <c r="C234" s="55" t="str">
        <f t="shared" si="20"/>
        <v/>
      </c>
      <c r="D234" s="55" t="str">
        <f t="shared" si="21"/>
        <v/>
      </c>
      <c r="E234" s="55" t="str">
        <f t="shared" si="23"/>
        <v/>
      </c>
      <c r="F234" s="55" t="str">
        <f t="shared" si="22"/>
        <v/>
      </c>
    </row>
    <row r="235" spans="1:6" x14ac:dyDescent="0.2">
      <c r="A235" s="56" t="str">
        <f t="shared" si="19"/>
        <v/>
      </c>
      <c r="C235" s="55" t="str">
        <f t="shared" si="20"/>
        <v/>
      </c>
      <c r="D235" s="55" t="str">
        <f t="shared" si="21"/>
        <v/>
      </c>
      <c r="E235" s="55" t="str">
        <f t="shared" si="23"/>
        <v/>
      </c>
      <c r="F235" s="55" t="str">
        <f t="shared" si="22"/>
        <v/>
      </c>
    </row>
    <row r="236" spans="1:6" x14ac:dyDescent="0.2">
      <c r="A236" s="56" t="str">
        <f t="shared" si="19"/>
        <v/>
      </c>
      <c r="C236" s="55" t="str">
        <f t="shared" si="20"/>
        <v/>
      </c>
      <c r="D236" s="55" t="str">
        <f t="shared" si="21"/>
        <v/>
      </c>
      <c r="E236" s="55" t="str">
        <f t="shared" si="23"/>
        <v/>
      </c>
      <c r="F236" s="55" t="str">
        <f t="shared" si="22"/>
        <v/>
      </c>
    </row>
    <row r="237" spans="1:6" x14ac:dyDescent="0.2">
      <c r="A237" s="56" t="str">
        <f t="shared" si="19"/>
        <v/>
      </c>
      <c r="C237" s="55" t="str">
        <f t="shared" si="20"/>
        <v/>
      </c>
      <c r="D237" s="55" t="str">
        <f t="shared" si="21"/>
        <v/>
      </c>
      <c r="E237" s="55" t="str">
        <f t="shared" si="23"/>
        <v/>
      </c>
      <c r="F237" s="55" t="str">
        <f t="shared" si="22"/>
        <v/>
      </c>
    </row>
    <row r="238" spans="1:6" x14ac:dyDescent="0.2">
      <c r="A238" s="56" t="str">
        <f t="shared" si="19"/>
        <v/>
      </c>
      <c r="C238" s="55" t="str">
        <f t="shared" si="20"/>
        <v/>
      </c>
      <c r="D238" s="55" t="str">
        <f t="shared" si="21"/>
        <v/>
      </c>
      <c r="E238" s="55" t="str">
        <f t="shared" si="23"/>
        <v/>
      </c>
      <c r="F238" s="55" t="str">
        <f t="shared" si="22"/>
        <v/>
      </c>
    </row>
    <row r="239" spans="1:6" x14ac:dyDescent="0.2">
      <c r="A239" s="56" t="str">
        <f t="shared" si="19"/>
        <v/>
      </c>
      <c r="C239" s="55" t="str">
        <f t="shared" si="20"/>
        <v/>
      </c>
      <c r="D239" s="55" t="str">
        <f t="shared" si="21"/>
        <v/>
      </c>
      <c r="E239" s="55" t="str">
        <f t="shared" si="23"/>
        <v/>
      </c>
      <c r="F239" s="55" t="str">
        <f t="shared" si="22"/>
        <v/>
      </c>
    </row>
    <row r="240" spans="1:6" x14ac:dyDescent="0.2">
      <c r="A240" s="56" t="str">
        <f t="shared" si="19"/>
        <v/>
      </c>
      <c r="C240" s="55" t="str">
        <f t="shared" si="20"/>
        <v/>
      </c>
      <c r="D240" s="55" t="str">
        <f t="shared" si="21"/>
        <v/>
      </c>
      <c r="E240" s="55" t="str">
        <f t="shared" si="23"/>
        <v/>
      </c>
      <c r="F240" s="55" t="str">
        <f t="shared" si="22"/>
        <v/>
      </c>
    </row>
    <row r="241" spans="1:6" x14ac:dyDescent="0.2">
      <c r="A241" s="56" t="str">
        <f t="shared" si="19"/>
        <v/>
      </c>
      <c r="C241" s="55" t="str">
        <f t="shared" si="20"/>
        <v/>
      </c>
      <c r="D241" s="55" t="str">
        <f t="shared" si="21"/>
        <v/>
      </c>
      <c r="E241" s="55" t="str">
        <f t="shared" si="23"/>
        <v/>
      </c>
      <c r="F241" s="55" t="str">
        <f t="shared" si="22"/>
        <v/>
      </c>
    </row>
    <row r="242" spans="1:6" x14ac:dyDescent="0.2">
      <c r="A242" s="56" t="str">
        <f t="shared" si="19"/>
        <v/>
      </c>
      <c r="C242" s="55" t="str">
        <f t="shared" si="20"/>
        <v/>
      </c>
      <c r="D242" s="55" t="str">
        <f t="shared" si="21"/>
        <v/>
      </c>
      <c r="E242" s="55" t="str">
        <f t="shared" si="23"/>
        <v/>
      </c>
      <c r="F242" s="55" t="str">
        <f t="shared" si="22"/>
        <v/>
      </c>
    </row>
    <row r="243" spans="1:6" x14ac:dyDescent="0.2">
      <c r="A243" s="56" t="str">
        <f t="shared" si="19"/>
        <v/>
      </c>
      <c r="C243" s="55" t="str">
        <f t="shared" si="20"/>
        <v/>
      </c>
      <c r="D243" s="55" t="str">
        <f t="shared" si="21"/>
        <v/>
      </c>
      <c r="E243" s="55" t="str">
        <f t="shared" si="23"/>
        <v/>
      </c>
      <c r="F243" s="55" t="str">
        <f t="shared" si="22"/>
        <v/>
      </c>
    </row>
    <row r="244" spans="1:6" x14ac:dyDescent="0.2">
      <c r="A244" s="56" t="str">
        <f t="shared" si="19"/>
        <v/>
      </c>
      <c r="C244" s="55" t="str">
        <f t="shared" si="20"/>
        <v/>
      </c>
      <c r="D244" s="55" t="str">
        <f t="shared" si="21"/>
        <v/>
      </c>
      <c r="E244" s="55" t="str">
        <f t="shared" si="23"/>
        <v/>
      </c>
      <c r="F244" s="55" t="str">
        <f t="shared" si="22"/>
        <v/>
      </c>
    </row>
    <row r="245" spans="1:6" x14ac:dyDescent="0.2">
      <c r="A245" s="56" t="str">
        <f t="shared" si="19"/>
        <v/>
      </c>
      <c r="C245" s="55" t="str">
        <f t="shared" si="20"/>
        <v/>
      </c>
      <c r="D245" s="55" t="str">
        <f t="shared" si="21"/>
        <v/>
      </c>
      <c r="E245" s="55" t="str">
        <f t="shared" si="23"/>
        <v/>
      </c>
      <c r="F245" s="55" t="str">
        <f t="shared" si="22"/>
        <v/>
      </c>
    </row>
  </sheetData>
  <mergeCells count="2">
    <mergeCell ref="A1:F1"/>
    <mergeCell ref="A2:F2"/>
  </mergeCells>
  <phoneticPr fontId="17" type="noConversion"/>
  <pageMargins left="0.7" right="0.7" top="0.75" bottom="0.75" header="0.3" footer="0.3"/>
  <pageSetup paperSize="9" scale="2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F175-FE91-4C13-BFC2-E2A294728597}">
  <sheetPr>
    <pageSetUpPr fitToPage="1"/>
  </sheetPr>
  <dimension ref="A1:I29"/>
  <sheetViews>
    <sheetView workbookViewId="0">
      <selection activeCell="D6" sqref="D6"/>
    </sheetView>
  </sheetViews>
  <sheetFormatPr defaultRowHeight="12.75" x14ac:dyDescent="0.2"/>
  <cols>
    <col min="1" max="1" width="9.5" bestFit="1" customWidth="1"/>
    <col min="2" max="2" width="9.5" customWidth="1"/>
    <col min="3" max="3" width="17.5" style="1" bestFit="1" customWidth="1"/>
    <col min="4" max="4" width="15.33203125" style="1" bestFit="1" customWidth="1"/>
    <col min="5" max="5" width="17.5" style="1" bestFit="1" customWidth="1"/>
    <col min="6" max="6" width="15.5" style="1" bestFit="1" customWidth="1"/>
    <col min="8" max="8" width="24.5" bestFit="1" customWidth="1"/>
    <col min="9" max="9" width="9.5" bestFit="1" customWidth="1"/>
  </cols>
  <sheetData>
    <row r="1" spans="1:9" x14ac:dyDescent="0.2">
      <c r="A1" s="53" t="s">
        <v>130</v>
      </c>
      <c r="B1" s="53"/>
      <c r="C1" s="52"/>
      <c r="D1" s="52"/>
      <c r="E1" s="52"/>
      <c r="F1" s="52"/>
      <c r="G1" s="53"/>
      <c r="H1" s="53"/>
      <c r="I1" s="53"/>
    </row>
    <row r="2" spans="1:9" x14ac:dyDescent="0.2">
      <c r="A2" s="111" t="s">
        <v>134</v>
      </c>
      <c r="B2" s="111"/>
      <c r="C2" s="111"/>
      <c r="D2" s="111"/>
      <c r="E2" s="111"/>
      <c r="F2" s="111"/>
      <c r="G2" s="53"/>
      <c r="H2" s="53"/>
      <c r="I2" s="53"/>
    </row>
    <row r="3" spans="1:9" x14ac:dyDescent="0.2">
      <c r="A3" s="53"/>
      <c r="B3" s="53"/>
      <c r="C3" s="52"/>
      <c r="D3" s="52"/>
      <c r="E3" s="52"/>
      <c r="F3" s="52"/>
      <c r="G3" s="53"/>
      <c r="H3" s="53" t="s">
        <v>51</v>
      </c>
      <c r="I3" s="53"/>
    </row>
    <row r="4" spans="1:9" x14ac:dyDescent="0.2">
      <c r="A4" s="53" t="s">
        <v>52</v>
      </c>
      <c r="B4" s="53"/>
      <c r="C4" s="52" t="s">
        <v>53</v>
      </c>
      <c r="D4" s="52" t="s">
        <v>54</v>
      </c>
      <c r="E4" s="52" t="s">
        <v>11</v>
      </c>
      <c r="F4" s="52" t="s">
        <v>55</v>
      </c>
      <c r="G4" s="53"/>
      <c r="H4" s="53" t="s">
        <v>56</v>
      </c>
      <c r="I4" s="53">
        <v>1997305.6</v>
      </c>
    </row>
    <row r="5" spans="1:9" x14ac:dyDescent="0.2">
      <c r="A5" s="53">
        <v>0</v>
      </c>
      <c r="B5" s="53"/>
      <c r="C5" s="52" t="s">
        <v>28</v>
      </c>
      <c r="D5" s="52" t="s">
        <v>28</v>
      </c>
      <c r="E5" s="52" t="s">
        <v>28</v>
      </c>
      <c r="F5" s="52">
        <f>I4</f>
        <v>1997305.6</v>
      </c>
      <c r="G5" s="53"/>
      <c r="H5" s="53" t="s">
        <v>57</v>
      </c>
      <c r="I5" s="53">
        <v>18</v>
      </c>
    </row>
    <row r="6" spans="1:9" x14ac:dyDescent="0.2">
      <c r="A6" s="53">
        <f>IF(C6&lt;&gt;"",A5+1,"")</f>
        <v>1</v>
      </c>
      <c r="B6" s="71" t="s">
        <v>77</v>
      </c>
      <c r="C6" s="52">
        <f t="shared" ref="C6:C24" si="0">IF(AND(F5&gt;0,F5&lt;&gt;""), $I$4/$I$5,"")</f>
        <v>110961.42222222223</v>
      </c>
      <c r="D6" s="52">
        <f>$I$6/100*$I$4</f>
        <v>19973.056</v>
      </c>
      <c r="E6" s="52">
        <f>D6+C6</f>
        <v>130934.47822222223</v>
      </c>
      <c r="F6" s="52">
        <f>I4-C6</f>
        <v>1886344.1777777779</v>
      </c>
      <c r="G6" s="53"/>
      <c r="H6" s="53" t="s">
        <v>58</v>
      </c>
      <c r="I6" s="53">
        <v>1</v>
      </c>
    </row>
    <row r="7" spans="1:9" x14ac:dyDescent="0.2">
      <c r="A7" s="53">
        <f t="shared" ref="A7:A24" si="1">IF(C7&lt;&gt;"",A6+1,"")</f>
        <v>2</v>
      </c>
      <c r="B7" s="71" t="s">
        <v>78</v>
      </c>
      <c r="C7" s="52">
        <f t="shared" si="0"/>
        <v>110961.42222222223</v>
      </c>
      <c r="D7" s="52">
        <f>IF(C7&lt;&gt;"",$I$6/100*F6,"")</f>
        <v>18863.441777777778</v>
      </c>
      <c r="E7" s="52">
        <f>IF(C7&lt;&gt;"",D7+C6,"")</f>
        <v>129824.864</v>
      </c>
      <c r="F7" s="52">
        <f>IF(C7&lt;&gt;"",F6-C6,"")</f>
        <v>1775382.7555555557</v>
      </c>
      <c r="G7" s="53"/>
      <c r="H7" s="53"/>
      <c r="I7" s="53"/>
    </row>
    <row r="8" spans="1:9" x14ac:dyDescent="0.2">
      <c r="A8" s="53">
        <f t="shared" si="1"/>
        <v>3</v>
      </c>
      <c r="B8" s="71" t="s">
        <v>86</v>
      </c>
      <c r="C8" s="52">
        <f t="shared" si="0"/>
        <v>110961.42222222223</v>
      </c>
      <c r="D8" s="52">
        <f t="shared" ref="D8:D24" si="2">IF(C8&lt;&gt;"",$I$6/100*F7,"")</f>
        <v>17753.827555555556</v>
      </c>
      <c r="E8" s="52">
        <f t="shared" ref="E8:E24" si="3">IF(C8&lt;&gt;"",D8+C7,"")</f>
        <v>128715.24977777779</v>
      </c>
      <c r="F8" s="52">
        <f t="shared" ref="F8:F24" si="4">IF(C8&lt;&gt;"",F7-C7,"")</f>
        <v>1664421.3333333335</v>
      </c>
      <c r="G8" s="53"/>
      <c r="H8" s="53"/>
      <c r="I8" s="53"/>
    </row>
    <row r="9" spans="1:9" x14ac:dyDescent="0.2">
      <c r="A9" s="53">
        <f t="shared" si="1"/>
        <v>4</v>
      </c>
      <c r="B9" s="71" t="s">
        <v>87</v>
      </c>
      <c r="C9" s="52">
        <f t="shared" si="0"/>
        <v>110961.42222222223</v>
      </c>
      <c r="D9" s="52">
        <f t="shared" si="2"/>
        <v>16644.213333333337</v>
      </c>
      <c r="E9" s="52">
        <f t="shared" si="3"/>
        <v>127605.63555555556</v>
      </c>
      <c r="F9" s="52">
        <f t="shared" si="4"/>
        <v>1553459.9111111113</v>
      </c>
      <c r="G9" s="53"/>
      <c r="H9" s="53"/>
      <c r="I9" s="53"/>
    </row>
    <row r="10" spans="1:9" x14ac:dyDescent="0.2">
      <c r="A10" s="53">
        <f t="shared" si="1"/>
        <v>5</v>
      </c>
      <c r="B10" s="71" t="s">
        <v>88</v>
      </c>
      <c r="C10" s="52">
        <f t="shared" si="0"/>
        <v>110961.42222222223</v>
      </c>
      <c r="D10" s="52">
        <f t="shared" si="2"/>
        <v>15534.599111111113</v>
      </c>
      <c r="E10" s="52">
        <f t="shared" si="3"/>
        <v>126496.02133333334</v>
      </c>
      <c r="F10" s="52">
        <f t="shared" si="4"/>
        <v>1442498.4888888891</v>
      </c>
      <c r="G10" s="53"/>
      <c r="H10" s="53"/>
      <c r="I10" s="53"/>
    </row>
    <row r="11" spans="1:9" x14ac:dyDescent="0.2">
      <c r="A11" s="53">
        <f t="shared" si="1"/>
        <v>6</v>
      </c>
      <c r="B11" s="71" t="s">
        <v>89</v>
      </c>
      <c r="C11" s="52">
        <f t="shared" si="0"/>
        <v>110961.42222222223</v>
      </c>
      <c r="D11" s="52">
        <f t="shared" si="2"/>
        <v>14424.984888888892</v>
      </c>
      <c r="E11" s="52">
        <f t="shared" si="3"/>
        <v>125386.40711111113</v>
      </c>
      <c r="F11" s="52">
        <f t="shared" si="4"/>
        <v>1331537.0666666669</v>
      </c>
      <c r="G11" s="53"/>
      <c r="H11" s="53"/>
      <c r="I11" s="53"/>
    </row>
    <row r="12" spans="1:9" x14ac:dyDescent="0.2">
      <c r="A12" s="53">
        <f t="shared" si="1"/>
        <v>7</v>
      </c>
      <c r="B12" s="71" t="s">
        <v>90</v>
      </c>
      <c r="C12" s="52">
        <f t="shared" si="0"/>
        <v>110961.42222222223</v>
      </c>
      <c r="D12" s="52">
        <f t="shared" si="2"/>
        <v>13315.370666666669</v>
      </c>
      <c r="E12" s="52">
        <f t="shared" si="3"/>
        <v>124276.7928888889</v>
      </c>
      <c r="F12" s="52">
        <f t="shared" si="4"/>
        <v>1220575.6444444447</v>
      </c>
      <c r="G12" s="53"/>
      <c r="H12" s="53"/>
      <c r="I12" s="53"/>
    </row>
    <row r="13" spans="1:9" x14ac:dyDescent="0.2">
      <c r="A13" s="53">
        <f t="shared" si="1"/>
        <v>8</v>
      </c>
      <c r="B13" s="71" t="s">
        <v>91</v>
      </c>
      <c r="C13" s="52">
        <f t="shared" si="0"/>
        <v>110961.42222222223</v>
      </c>
      <c r="D13" s="52">
        <f t="shared" si="2"/>
        <v>12205.756444444447</v>
      </c>
      <c r="E13" s="52">
        <f t="shared" si="3"/>
        <v>123167.17866666667</v>
      </c>
      <c r="F13" s="52">
        <f t="shared" si="4"/>
        <v>1109614.2222222225</v>
      </c>
      <c r="G13" s="53"/>
      <c r="H13" s="53" t="s">
        <v>66</v>
      </c>
      <c r="I13" s="53"/>
    </row>
    <row r="14" spans="1:9" x14ac:dyDescent="0.2">
      <c r="A14" s="53">
        <f t="shared" si="1"/>
        <v>9</v>
      </c>
      <c r="B14" s="71" t="s">
        <v>92</v>
      </c>
      <c r="C14" s="52">
        <f t="shared" si="0"/>
        <v>110961.42222222223</v>
      </c>
      <c r="D14" s="52">
        <f t="shared" si="2"/>
        <v>11096.142222222225</v>
      </c>
      <c r="E14" s="52">
        <f t="shared" si="3"/>
        <v>122057.56444444446</v>
      </c>
      <c r="F14" s="52">
        <f t="shared" si="4"/>
        <v>998652.80000000028</v>
      </c>
      <c r="G14" s="53"/>
      <c r="H14" s="53" t="s">
        <v>131</v>
      </c>
      <c r="I14" s="53">
        <f>MAX(E6:E245)</f>
        <v>2298011.0542222224</v>
      </c>
    </row>
    <row r="15" spans="1:9" x14ac:dyDescent="0.2">
      <c r="A15" s="53">
        <f t="shared" si="1"/>
        <v>10</v>
      </c>
      <c r="B15" s="71" t="s">
        <v>93</v>
      </c>
      <c r="C15" s="52">
        <f t="shared" si="0"/>
        <v>110961.42222222223</v>
      </c>
      <c r="D15" s="52">
        <f t="shared" si="2"/>
        <v>9986.5280000000039</v>
      </c>
      <c r="E15" s="52">
        <f t="shared" si="3"/>
        <v>120947.95022222224</v>
      </c>
      <c r="F15" s="52">
        <f t="shared" si="4"/>
        <v>887691.37777777808</v>
      </c>
      <c r="G15" s="53"/>
      <c r="H15" s="53" t="s">
        <v>132</v>
      </c>
      <c r="I15" s="53">
        <f>MIN(E6:E245)</f>
        <v>110961.42222222223</v>
      </c>
    </row>
    <row r="16" spans="1:9" x14ac:dyDescent="0.2">
      <c r="A16" s="53">
        <f t="shared" si="1"/>
        <v>11</v>
      </c>
      <c r="B16" s="71" t="s">
        <v>94</v>
      </c>
      <c r="C16" s="52">
        <f t="shared" si="0"/>
        <v>110961.42222222223</v>
      </c>
      <c r="D16" s="52">
        <f t="shared" si="2"/>
        <v>8876.9137777777814</v>
      </c>
      <c r="E16" s="52">
        <f t="shared" si="3"/>
        <v>119838.33600000001</v>
      </c>
      <c r="F16" s="52">
        <f t="shared" si="4"/>
        <v>776729.95555555588</v>
      </c>
      <c r="G16" s="53"/>
      <c r="H16" s="53" t="s">
        <v>133</v>
      </c>
      <c r="I16" s="53">
        <f>SUM(D5:D245)</f>
        <v>379488.06400000013</v>
      </c>
    </row>
    <row r="17" spans="1:9" x14ac:dyDescent="0.2">
      <c r="A17" s="53">
        <f t="shared" si="1"/>
        <v>12</v>
      </c>
      <c r="B17" s="71" t="s">
        <v>95</v>
      </c>
      <c r="C17" s="52">
        <f t="shared" si="0"/>
        <v>110961.42222222223</v>
      </c>
      <c r="D17" s="52">
        <f t="shared" si="2"/>
        <v>7767.299555555559</v>
      </c>
      <c r="E17" s="52">
        <f t="shared" si="3"/>
        <v>118728.72177777778</v>
      </c>
      <c r="F17" s="52">
        <f t="shared" si="4"/>
        <v>665768.53333333367</v>
      </c>
      <c r="G17" s="53"/>
      <c r="H17" s="53"/>
      <c r="I17" s="53"/>
    </row>
    <row r="18" spans="1:9" x14ac:dyDescent="0.2">
      <c r="A18" s="53">
        <f t="shared" si="1"/>
        <v>13</v>
      </c>
      <c r="B18" s="71" t="s">
        <v>96</v>
      </c>
      <c r="C18" s="52">
        <f t="shared" si="0"/>
        <v>110961.42222222223</v>
      </c>
      <c r="D18" s="52">
        <f t="shared" si="2"/>
        <v>6657.6853333333365</v>
      </c>
      <c r="E18" s="52">
        <f t="shared" si="3"/>
        <v>117619.10755555557</v>
      </c>
      <c r="F18" s="52">
        <f t="shared" si="4"/>
        <v>554807.11111111147</v>
      </c>
      <c r="G18" s="53"/>
      <c r="H18" s="53"/>
      <c r="I18" s="53"/>
    </row>
    <row r="19" spans="1:9" x14ac:dyDescent="0.2">
      <c r="A19" s="53">
        <f t="shared" si="1"/>
        <v>14</v>
      </c>
      <c r="B19" s="71" t="s">
        <v>97</v>
      </c>
      <c r="C19" s="52">
        <f t="shared" si="0"/>
        <v>110961.42222222223</v>
      </c>
      <c r="D19" s="52">
        <f t="shared" si="2"/>
        <v>5548.071111111115</v>
      </c>
      <c r="E19" s="52">
        <f t="shared" si="3"/>
        <v>116509.49333333335</v>
      </c>
      <c r="F19" s="52">
        <f t="shared" si="4"/>
        <v>443845.68888888927</v>
      </c>
      <c r="G19" s="53"/>
      <c r="H19" s="53"/>
      <c r="I19" s="53"/>
    </row>
    <row r="20" spans="1:9" x14ac:dyDescent="0.2">
      <c r="A20" s="53">
        <f t="shared" si="1"/>
        <v>15</v>
      </c>
      <c r="B20" s="71" t="s">
        <v>98</v>
      </c>
      <c r="C20" s="52">
        <f t="shared" si="0"/>
        <v>110961.42222222223</v>
      </c>
      <c r="D20" s="52">
        <f t="shared" si="2"/>
        <v>4438.4568888888925</v>
      </c>
      <c r="E20" s="52">
        <f t="shared" si="3"/>
        <v>115399.87911111112</v>
      </c>
      <c r="F20" s="52">
        <f t="shared" si="4"/>
        <v>332884.26666666707</v>
      </c>
      <c r="G20" s="53"/>
      <c r="H20" s="53"/>
      <c r="I20" s="53"/>
    </row>
    <row r="21" spans="1:9" x14ac:dyDescent="0.2">
      <c r="A21" s="53">
        <f t="shared" si="1"/>
        <v>16</v>
      </c>
      <c r="B21" s="71" t="s">
        <v>99</v>
      </c>
      <c r="C21" s="52">
        <f t="shared" si="0"/>
        <v>110961.42222222223</v>
      </c>
      <c r="D21" s="52">
        <f t="shared" si="2"/>
        <v>3328.842666666671</v>
      </c>
      <c r="E21" s="52">
        <f t="shared" si="3"/>
        <v>114290.26488888889</v>
      </c>
      <c r="F21" s="52">
        <f t="shared" si="4"/>
        <v>221922.84444444484</v>
      </c>
      <c r="G21" s="53"/>
      <c r="H21" s="53"/>
      <c r="I21" s="53"/>
    </row>
    <row r="22" spans="1:9" x14ac:dyDescent="0.2">
      <c r="A22" s="53">
        <f t="shared" si="1"/>
        <v>17</v>
      </c>
      <c r="B22" s="71" t="s">
        <v>100</v>
      </c>
      <c r="C22" s="52">
        <f t="shared" si="0"/>
        <v>110961.42222222223</v>
      </c>
      <c r="D22" s="52">
        <f t="shared" si="2"/>
        <v>2219.2284444444485</v>
      </c>
      <c r="E22" s="52">
        <f t="shared" si="3"/>
        <v>113180.65066666668</v>
      </c>
      <c r="F22" s="52">
        <f t="shared" si="4"/>
        <v>110961.42222222261</v>
      </c>
      <c r="G22" s="53"/>
      <c r="H22" s="53"/>
      <c r="I22" s="53"/>
    </row>
    <row r="23" spans="1:9" x14ac:dyDescent="0.2">
      <c r="A23" s="53">
        <f t="shared" si="1"/>
        <v>18</v>
      </c>
      <c r="B23" s="71" t="s">
        <v>101</v>
      </c>
      <c r="C23" s="52">
        <f t="shared" si="0"/>
        <v>110961.42222222223</v>
      </c>
      <c r="D23" s="52">
        <f t="shared" si="2"/>
        <v>1109.6142222222261</v>
      </c>
      <c r="E23" s="52">
        <f t="shared" si="3"/>
        <v>112071.03644444446</v>
      </c>
      <c r="F23" s="52">
        <f t="shared" si="4"/>
        <v>3.7834979593753815E-10</v>
      </c>
      <c r="G23" s="53"/>
      <c r="H23" s="53"/>
      <c r="I23" s="53"/>
    </row>
    <row r="24" spans="1:9" x14ac:dyDescent="0.2">
      <c r="A24" s="53">
        <f t="shared" si="1"/>
        <v>19</v>
      </c>
      <c r="B24" s="71" t="s">
        <v>102</v>
      </c>
      <c r="C24" s="52">
        <f t="shared" si="0"/>
        <v>110961.42222222223</v>
      </c>
      <c r="D24" s="52">
        <f t="shared" si="2"/>
        <v>3.7834979593753816E-12</v>
      </c>
      <c r="E24" s="52">
        <f t="shared" si="3"/>
        <v>110961.42222222223</v>
      </c>
      <c r="F24" s="52">
        <f t="shared" si="4"/>
        <v>-110961.42222222185</v>
      </c>
      <c r="G24" s="53"/>
      <c r="H24" s="53"/>
      <c r="I24" s="53"/>
    </row>
    <row r="25" spans="1:9" x14ac:dyDescent="0.2">
      <c r="B25" s="72"/>
      <c r="C25" s="73">
        <f>SUM(C6:C23)</f>
        <v>1997305.5999999999</v>
      </c>
      <c r="D25" s="73">
        <f>SUM(D6:D23)</f>
        <v>189744.03200000006</v>
      </c>
      <c r="E25" s="73">
        <f>SUM(E6:E24)</f>
        <v>2298011.0542222224</v>
      </c>
    </row>
    <row r="26" spans="1:9" x14ac:dyDescent="0.2">
      <c r="B26" s="72"/>
    </row>
    <row r="27" spans="1:9" x14ac:dyDescent="0.2">
      <c r="B27" s="72"/>
    </row>
    <row r="28" spans="1:9" x14ac:dyDescent="0.2">
      <c r="B28" s="72"/>
    </row>
    <row r="29" spans="1:9" x14ac:dyDescent="0.2">
      <c r="B29" s="72"/>
    </row>
  </sheetData>
  <mergeCells count="1">
    <mergeCell ref="A2:F2"/>
  </mergeCells>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vt:i4>
      </vt:variant>
    </vt:vector>
  </HeadingPairs>
  <TitlesOfParts>
    <vt:vector size="7" baseType="lpstr">
      <vt:lpstr>Table 2</vt:lpstr>
      <vt:lpstr>Cont 40_00006-0_P 90-94</vt:lpstr>
      <vt:lpstr>Cont 0040_00002-P 89-93</vt:lpstr>
      <vt:lpstr>Parcelamento IPSJBV</vt:lpstr>
      <vt:lpstr>Aterro - 62 - 72</vt:lpstr>
      <vt:lpstr>Luminarias - 60150-6 - P 68</vt:lpstr>
      <vt:lpstr>'Table 2'!Area_de_impressao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Priscila Mauricio Conti</dc:creator>
  <cp:lastModifiedBy>Priscila Mauricio Conti</cp:lastModifiedBy>
  <cp:lastPrinted>2023-03-27T19:18:46Z</cp:lastPrinted>
  <dcterms:created xsi:type="dcterms:W3CDTF">2021-03-22T10:47:55Z</dcterms:created>
  <dcterms:modified xsi:type="dcterms:W3CDTF">2023-03-28T19:03:51Z</dcterms:modified>
</cp:coreProperties>
</file>