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anzolli\Desktop\LICITAÇÕES 2021, 2022 E 2023\2023\12 - CRECHE SANTA CRUZ\"/>
    </mc:Choice>
  </mc:AlternateContent>
  <xr:revisionPtr revIDLastSave="0" documentId="13_ncr:1_{A830549C-5F01-4D69-AA54-BD365279BFC9}" xr6:coauthVersionLast="36" xr6:coauthVersionMax="36" xr10:uidLastSave="{00000000-0000-0000-0000-000000000000}"/>
  <bookViews>
    <workbookView xWindow="0" yWindow="0" windowWidth="23040" windowHeight="9060" xr2:uid="{DF0277D0-C23E-46F8-864E-874E5DFD0CD0}"/>
  </bookViews>
  <sheets>
    <sheet name="Cronograma" sheetId="1" r:id="rId1"/>
  </sheets>
  <externalReferences>
    <externalReference r:id="rId2"/>
  </externalReferences>
  <definedNames>
    <definedName name="_xlnm.Print_Area" localSheetId="0">Cronograma!$A$1:$H$34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E26" i="1"/>
  <c r="H23" i="1"/>
  <c r="F26" i="1"/>
  <c r="D26" i="1"/>
  <c r="C26" i="1"/>
  <c r="E16" i="1" l="1"/>
  <c r="C14" i="1"/>
  <c r="G33" i="1" l="1"/>
  <c r="G32" i="1"/>
  <c r="G31" i="1"/>
  <c r="K23" i="1"/>
  <c r="N23" i="1" s="1"/>
  <c r="G23" i="1"/>
  <c r="F23" i="1"/>
  <c r="E23" i="1"/>
  <c r="D23" i="1"/>
  <c r="C23" i="1"/>
  <c r="B23" i="1"/>
  <c r="G22" i="1"/>
  <c r="H21" i="1" s="1"/>
  <c r="K21" i="1"/>
  <c r="F21" i="1"/>
  <c r="E21" i="1"/>
  <c r="D21" i="1"/>
  <c r="C21" i="1"/>
  <c r="B21" i="1"/>
  <c r="H19" i="1"/>
  <c r="K19" i="1"/>
  <c r="G19" i="1"/>
  <c r="F19" i="1"/>
  <c r="E19" i="1"/>
  <c r="B19" i="1"/>
  <c r="K17" i="1"/>
  <c r="G17" i="1"/>
  <c r="F17" i="1"/>
  <c r="E17" i="1"/>
  <c r="B17" i="1"/>
  <c r="H15" i="1"/>
  <c r="K15" i="1"/>
  <c r="N15" i="1" s="1"/>
  <c r="D15" i="1"/>
  <c r="C15" i="1"/>
  <c r="B15" i="1"/>
  <c r="H13" i="1"/>
  <c r="K13" i="1"/>
  <c r="N13" i="1" s="1"/>
  <c r="G13" i="1"/>
  <c r="F13" i="1"/>
  <c r="E13" i="1"/>
  <c r="B13" i="1"/>
  <c r="K11" i="1"/>
  <c r="N11" i="1" s="1"/>
  <c r="P11" i="1" s="1"/>
  <c r="H11" i="1"/>
  <c r="G11" i="1"/>
  <c r="F11" i="1"/>
  <c r="E11" i="1"/>
  <c r="D11" i="1"/>
  <c r="C11" i="1"/>
  <c r="B11" i="1"/>
  <c r="F10" i="1"/>
  <c r="E10" i="1"/>
  <c r="D10" i="1"/>
  <c r="C10" i="1"/>
  <c r="K9" i="1"/>
  <c r="N9" i="1" s="1"/>
  <c r="G9" i="1"/>
  <c r="B9" i="1"/>
  <c r="K7" i="1"/>
  <c r="N7" i="1" s="1"/>
  <c r="G7" i="1"/>
  <c r="B7" i="1"/>
  <c r="B4" i="1"/>
  <c r="Q3" i="1"/>
  <c r="L2" i="1"/>
  <c r="N21" i="1" s="1"/>
  <c r="P23" i="1" l="1"/>
  <c r="D19" i="1"/>
  <c r="P21" i="1"/>
  <c r="P15" i="1"/>
  <c r="E15" i="1"/>
  <c r="D9" i="1"/>
  <c r="C13" i="1"/>
  <c r="P13" i="1"/>
  <c r="C28" i="1"/>
  <c r="D13" i="1"/>
  <c r="C19" i="1"/>
  <c r="E9" i="1"/>
  <c r="H7" i="1"/>
  <c r="F15" i="1"/>
  <c r="G15" i="1"/>
  <c r="H9" i="1"/>
  <c r="G21" i="1"/>
  <c r="H17" i="1"/>
  <c r="P17" i="1" s="1"/>
  <c r="N17" i="1"/>
  <c r="N19" i="1"/>
  <c r="P19" i="1" s="1"/>
  <c r="F25" i="1" l="1"/>
  <c r="F7" i="1"/>
  <c r="C17" i="1"/>
  <c r="D17" i="1"/>
  <c r="D28" i="1"/>
  <c r="P7" i="1"/>
  <c r="D7" i="1"/>
  <c r="E7" i="1"/>
  <c r="C7" i="1"/>
  <c r="C9" i="1"/>
  <c r="P9" i="1"/>
  <c r="F9" i="1"/>
  <c r="K26" i="1" l="1"/>
  <c r="C27" i="1"/>
  <c r="C25" i="1"/>
  <c r="G25" i="1"/>
  <c r="E25" i="1"/>
  <c r="D25" i="1"/>
  <c r="D27" i="1" l="1"/>
  <c r="E27" i="1"/>
  <c r="F28" i="1"/>
  <c r="F27" i="1" l="1"/>
  <c r="G28" i="1"/>
  <c r="G27" i="1" s="1"/>
</calcChain>
</file>

<file path=xl/sharedStrings.xml><?xml version="1.0" encoding="utf-8"?>
<sst xmlns="http://schemas.openxmlformats.org/spreadsheetml/2006/main" count="28" uniqueCount="27">
  <si>
    <t>PREFEITURA MUNICIPAL DE PEDREIRA</t>
  </si>
  <si>
    <t>Total do Item</t>
  </si>
  <si>
    <t>CRONOGRAMA FÍSICO FINANCEIRO</t>
  </si>
  <si>
    <t xml:space="preserve">BDI  </t>
  </si>
  <si>
    <t>%</t>
  </si>
  <si>
    <t>REFERÊNCIA:</t>
  </si>
  <si>
    <t>Orçamento s/ BDI</t>
  </si>
  <si>
    <t>Orçamento c/ BDI</t>
  </si>
  <si>
    <t>Total Geral</t>
  </si>
  <si>
    <t>SERVIÇOS\MÊS</t>
  </si>
  <si>
    <t>MÊS 1</t>
  </si>
  <si>
    <t>MÊS 2</t>
  </si>
  <si>
    <t>MÊS 3</t>
  </si>
  <si>
    <t>MÊS 4</t>
  </si>
  <si>
    <t>MÊS 5</t>
  </si>
  <si>
    <t>TOTAL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</si>
  <si>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</si>
  <si>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</si>
  <si>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</si>
  <si>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</si>
  <si>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</si>
  <si>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</si>
  <si>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</si>
  <si>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</si>
  <si>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</si>
  <si>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TOTAL ACUMULADO</t>
  </si>
  <si>
    <t>Objeto: Ampliação da Creche Professora Sonia Maria Ferrareto Baccarelli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</si>
</sst>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5" formatCode="#,##0.00\ ;\-#,##0.00\ ;&quot; -&quot;#\ ;@\ "/>
  </numFmts>
  <fonts count="9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i/>
      <sz val="10"/>
      <name val="Verdana"/>
      <family val="2"/>
    </font>
    <font>
      <b/>
      <sz val="10"/>
      <name val="Verdana"/>
      <family val="2"/>
    </font>
    <font>
      <sz val="10"/>
      <color rgb="FFFF0000"/>
      <name val="Arial"/>
      <family val="2"/>
      <charset val="1"/>
    </font>
    <font>
      <sz val="10"/>
      <color rgb="FFC00000"/>
      <name val="Arial"/>
      <family val="2"/>
      <charset val="1"/>
    </font>
    <font>
      <i/>
      <sz val="8"/>
      <name val="Verdana"/>
      <family val="2"/>
    </font>
    <font>
      <b/>
      <sz val="10"/>
      <color rgb="FFC00000"/>
      <name val="Arial"/>
      <family val="2"/>
    </font>
    <font>
      <sz val="10"/>
      <name val="Mang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42"/>
      </patternFill>
    </fill>
    <fill>
      <patternFill patternType="solid">
        <fgColor theme="2"/>
        <bgColor indexed="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8" fillId="0" borderId="0" applyBorder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right"/>
    </xf>
    <xf numFmtId="0" fontId="2" fillId="0" borderId="3" xfId="0" applyFont="1" applyBorder="1" applyAlignment="1">
      <alignment vertical="center"/>
    </xf>
    <xf numFmtId="164" fontId="0" fillId="0" borderId="0" xfId="0" applyNumberFormat="1"/>
    <xf numFmtId="0" fontId="3" fillId="0" borderId="6" xfId="0" applyFont="1" applyBorder="1" applyAlignment="1">
      <alignment vertic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2" borderId="7" xfId="0" applyFont="1" applyFill="1" applyBorder="1"/>
    <xf numFmtId="0" fontId="2" fillId="0" borderId="4" xfId="0" applyFont="1" applyBorder="1"/>
    <xf numFmtId="0" fontId="6" fillId="0" borderId="5" xfId="0" applyFont="1" applyBorder="1"/>
    <xf numFmtId="0" fontId="0" fillId="0" borderId="6" xfId="0" applyBorder="1"/>
    <xf numFmtId="164" fontId="0" fillId="0" borderId="3" xfId="0" applyNumberFormat="1" applyBorder="1"/>
    <xf numFmtId="0" fontId="5" fillId="2" borderId="8" xfId="0" applyFont="1" applyFill="1" applyBorder="1"/>
    <xf numFmtId="44" fontId="5" fillId="2" borderId="9" xfId="2" applyFont="1" applyFill="1" applyBorder="1" applyAlignment="1">
      <alignment horizontal="right"/>
    </xf>
    <xf numFmtId="0" fontId="2" fillId="0" borderId="1" xfId="0" applyFont="1" applyBorder="1"/>
    <xf numFmtId="0" fontId="6" fillId="0" borderId="2" xfId="0" applyFont="1" applyBorder="1"/>
    <xf numFmtId="0" fontId="0" fillId="0" borderId="10" xfId="0" applyBorder="1"/>
    <xf numFmtId="164" fontId="0" fillId="0" borderId="6" xfId="0" applyNumberFormat="1" applyBorder="1"/>
    <xf numFmtId="0" fontId="6" fillId="3" borderId="3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10" fontId="0" fillId="4" borderId="0" xfId="0" applyNumberFormat="1" applyFill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0" xfId="0" applyNumberFormat="1" applyBorder="1"/>
    <xf numFmtId="0" fontId="0" fillId="4" borderId="12" xfId="0" applyFill="1" applyBorder="1" applyAlignment="1">
      <alignment horizontal="right" vertical="center"/>
    </xf>
    <xf numFmtId="0" fontId="0" fillId="4" borderId="14" xfId="0" applyFill="1" applyBorder="1" applyAlignment="1">
      <alignment horizontal="right" vertical="center"/>
    </xf>
    <xf numFmtId="0" fontId="7" fillId="0" borderId="8" xfId="0" applyFont="1" applyBorder="1"/>
    <xf numFmtId="0" fontId="0" fillId="0" borderId="16" xfId="0" applyBorder="1"/>
    <xf numFmtId="0" fontId="7" fillId="0" borderId="9" xfId="0" applyFont="1" applyBorder="1"/>
    <xf numFmtId="0" fontId="0" fillId="0" borderId="0" xfId="0" applyAlignment="1">
      <alignment horizontal="center"/>
    </xf>
    <xf numFmtId="165" fontId="0" fillId="0" borderId="0" xfId="1" applyFont="1" applyBorder="1" applyProtection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164" fontId="0" fillId="0" borderId="3" xfId="3" applyNumberFormat="1" applyFont="1" applyFill="1" applyBorder="1" applyAlignment="1" applyProtection="1">
      <alignment horizontal="center" vertical="center"/>
    </xf>
    <xf numFmtId="164" fontId="0" fillId="0" borderId="10" xfId="3" applyNumberFormat="1" applyFont="1" applyFill="1" applyBorder="1" applyAlignment="1" applyProtection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445589</xdr:colOff>
      <xdr:row>0</xdr:row>
      <xdr:rowOff>36892</xdr:rowOff>
    </xdr:from>
    <xdr:to>
      <xdr:col>7</xdr:col>
      <xdr:colOff>1131389</xdr:colOff>
      <xdr:row>3</xdr:row>
      <xdr:rowOff>158812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6E59B5-9FDF-4039-B022-53FCDFBFA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4689" y="36892"/>
          <a:ext cx="68580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meida.PMP.000/Desktop/Matheus/3-%20Projeto%20Cheche%20Professora%20Sonia%20Maria%20Ferrareto%20Baccarelli/Final/Creche%20Sta%20Cruz%20CDHU%20REV05%20-%20Compl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onerado"/>
      <sheetName val="Critério"/>
      <sheetName val="Planilha-base"/>
      <sheetName val="Cronograma"/>
      <sheetName val="Guia"/>
      <sheetName val="Guia Completo"/>
    </sheetNames>
    <sheetDataSet>
      <sheetData sheetId="0" refreshError="1"/>
      <sheetData sheetId="1" refreshError="1"/>
      <sheetData sheetId="2">
        <row r="1">
          <cell r="C1" t="str">
            <v>PLANILHA ORÇAMENTÁRIA</v>
          </cell>
        </row>
        <row r="2">
          <cell r="C2" t="str">
            <v>PREFEITURA MUNICIPAL DE PEDREIRA</v>
          </cell>
        </row>
        <row r="3">
          <cell r="C3" t="str">
            <v>Objeto: Reforma da Creche Professora Sonia Maria Ferrareto Baccarelli</v>
          </cell>
        </row>
        <row r="4">
          <cell r="C4" t="str">
            <v>Endereço:  R. Ermelinda L. Ferraresso, Santa Cruz, Pedreira-SP</v>
          </cell>
        </row>
        <row r="5">
          <cell r="C5" t="str">
            <v>Data da Elaboração: 10/07/2023</v>
          </cell>
        </row>
        <row r="6">
          <cell r="C6" t="str">
            <v>Fonte: CDHU 190 com desoneração, e FDE (referência Abril/2023)</v>
          </cell>
        </row>
        <row r="7">
          <cell r="A7" t="str">
            <v xml:space="preserve">Item  </v>
          </cell>
          <cell r="B7" t="str">
            <v>Fonte dos Serviços</v>
          </cell>
          <cell r="C7" t="str">
            <v xml:space="preserve">Códigos dos Serviços </v>
          </cell>
          <cell r="E7" t="str">
            <v xml:space="preserve">Títulos dos Serviços </v>
          </cell>
          <cell r="F7" t="str">
            <v xml:space="preserve">un </v>
          </cell>
          <cell r="G7" t="str">
            <v xml:space="preserve">Qtde. </v>
          </cell>
          <cell r="H7" t="str">
            <v xml:space="preserve">Pr. Unit. </v>
          </cell>
          <cell r="I7" t="str">
            <v xml:space="preserve">Pr. Total </v>
          </cell>
        </row>
        <row r="8">
          <cell r="A8" t="str">
            <v>1.</v>
          </cell>
          <cell r="E8" t="str">
            <v>SERVIÇOS PRELIMINARES</v>
          </cell>
        </row>
        <row r="9">
          <cell r="A9" t="str">
            <v>1.1</v>
          </cell>
          <cell r="B9" t="str">
            <v>CDHU</v>
          </cell>
          <cell r="C9" t="str">
            <v>03.03.020</v>
          </cell>
          <cell r="E9" t="str">
            <v>Apicoamento manual de piso, parede ou teto (Complemento: Preparação para assentamento cerâmico)</v>
          </cell>
          <cell r="F9" t="str">
            <v>M2</v>
          </cell>
          <cell r="G9">
            <v>561.08000000000004</v>
          </cell>
          <cell r="H9">
            <v>2.65</v>
          </cell>
          <cell r="I9">
            <v>1486.86</v>
          </cell>
        </row>
        <row r="10">
          <cell r="B10" t="str">
            <v>CDHU</v>
          </cell>
        </row>
        <row r="11">
          <cell r="A11" t="str">
            <v>1.2</v>
          </cell>
          <cell r="B11" t="str">
            <v>CDHU</v>
          </cell>
          <cell r="C11" t="str">
            <v>04.03.020</v>
          </cell>
          <cell r="E11" t="str">
            <v>Retirada de telhamento em barro</v>
          </cell>
          <cell r="F11" t="str">
            <v>M2</v>
          </cell>
          <cell r="G11">
            <v>125.24</v>
          </cell>
          <cell r="H11">
            <v>14.11</v>
          </cell>
          <cell r="I11">
            <v>1767.14</v>
          </cell>
        </row>
        <row r="12">
          <cell r="B12" t="str">
            <v>CDHU</v>
          </cell>
        </row>
        <row r="13">
          <cell r="A13" t="str">
            <v>1.3</v>
          </cell>
          <cell r="B13" t="str">
            <v>CDHU</v>
          </cell>
          <cell r="C13" t="str">
            <v>04.02.050</v>
          </cell>
          <cell r="E13" t="str">
            <v>Retirada de estrutura em madeira tesoura - telhas de barro (Complemento: Beirais pátio)</v>
          </cell>
          <cell r="F13" t="str">
            <v>M2</v>
          </cell>
          <cell r="G13">
            <v>34.479999999999997</v>
          </cell>
          <cell r="H13">
            <v>21.51</v>
          </cell>
          <cell r="I13">
            <v>741.66</v>
          </cell>
        </row>
        <row r="15">
          <cell r="A15" t="str">
            <v>1.4</v>
          </cell>
          <cell r="B15" t="str">
            <v>CDHU</v>
          </cell>
          <cell r="C15" t="str">
            <v>04.02.090</v>
          </cell>
          <cell r="E15" t="str">
            <v>Retirada de estrutura em madeira pontaletada - telhas de barro (Complemento: Desmontagem da cobertura do pátio e salas de aula)</v>
          </cell>
          <cell r="F15" t="str">
            <v>M2</v>
          </cell>
          <cell r="G15">
            <v>90.76</v>
          </cell>
          <cell r="H15">
            <v>15.65</v>
          </cell>
          <cell r="I15">
            <v>1420.39</v>
          </cell>
        </row>
        <row r="17">
          <cell r="A17" t="str">
            <v>1.5</v>
          </cell>
          <cell r="B17" t="str">
            <v>CDHU</v>
          </cell>
          <cell r="C17" t="str">
            <v>03.01.040</v>
          </cell>
          <cell r="E17" t="str">
            <v>Demolição manual de concreto armado (Complemento: Engaste para nova estrutura)</v>
          </cell>
          <cell r="F17" t="str">
            <v>M3</v>
          </cell>
          <cell r="G17">
            <v>0.54</v>
          </cell>
          <cell r="H17">
            <v>352.8</v>
          </cell>
          <cell r="I17">
            <v>190.51</v>
          </cell>
        </row>
        <row r="19">
          <cell r="A19" t="str">
            <v>1.6</v>
          </cell>
          <cell r="B19" t="str">
            <v>CDHU</v>
          </cell>
          <cell r="C19" t="str">
            <v>03.02.040</v>
          </cell>
          <cell r="E19" t="str">
            <v>Demolição manual de alvenaria de elevação ou elemento vazado, incluindo revestimento (Complemento: Demolição alvenaria para instalação do portão de acesso.)</v>
          </cell>
          <cell r="F19" t="str">
            <v>M3</v>
          </cell>
          <cell r="G19">
            <v>1.39</v>
          </cell>
          <cell r="H19">
            <v>70.56</v>
          </cell>
          <cell r="I19">
            <v>98.08</v>
          </cell>
        </row>
        <row r="21">
          <cell r="A21" t="str">
            <v>1.7</v>
          </cell>
          <cell r="B21" t="str">
            <v>CDHU</v>
          </cell>
          <cell r="C21" t="str">
            <v>03.01.250</v>
          </cell>
          <cell r="E21" t="str">
            <v>Demolição mecanizada de pavimento ou piso em concreto, inclusive fragmentação e acomodação do material (Complemento: Canaletas pluviais)</v>
          </cell>
          <cell r="F21" t="str">
            <v>M2</v>
          </cell>
          <cell r="G21">
            <v>6.84</v>
          </cell>
          <cell r="H21">
            <v>28.89</v>
          </cell>
          <cell r="I21">
            <v>197.61</v>
          </cell>
        </row>
        <row r="23">
          <cell r="A23" t="str">
            <v>1.8</v>
          </cell>
          <cell r="B23" t="str">
            <v>CDHU</v>
          </cell>
          <cell r="C23" t="str">
            <v>05.07.040</v>
          </cell>
          <cell r="E23" t="str">
            <v>Remoção de entulho separado de obra com caçamba metálica - terra, alvenaria, concreto, argamassa, madeira, papel, plástico ou metal</v>
          </cell>
          <cell r="F23" t="str">
            <v>M3</v>
          </cell>
          <cell r="G23">
            <v>33.700000000000003</v>
          </cell>
          <cell r="H23">
            <v>101.82</v>
          </cell>
          <cell r="I23">
            <v>3431.33</v>
          </cell>
        </row>
        <row r="25">
          <cell r="H25" t="str">
            <v>Total do Item</v>
          </cell>
          <cell r="I25">
            <v>9333.58</v>
          </cell>
        </row>
        <row r="26">
          <cell r="A26" t="str">
            <v>2.</v>
          </cell>
          <cell r="E26" t="str">
            <v>REVESTIMENTOS ALVENARIA</v>
          </cell>
        </row>
        <row r="27">
          <cell r="E27" t="str">
            <v>INTERNO</v>
          </cell>
        </row>
        <row r="28">
          <cell r="A28" t="str">
            <v>2.1</v>
          </cell>
          <cell r="B28" t="str">
            <v>CDHU</v>
          </cell>
          <cell r="C28" t="str">
            <v>18.11.032</v>
          </cell>
          <cell r="E28" t="str">
            <v>Revestimento em placa cerâmica esmaltada de 15x15 cm, tipo monocolor, assentado e rejuntado com argamassa industrializada (Complemento: Faixa com 1,125 m.)</v>
          </cell>
          <cell r="F28" t="str">
            <v>M2</v>
          </cell>
          <cell r="G28">
            <v>295.62</v>
          </cell>
          <cell r="H28">
            <v>95.03</v>
          </cell>
          <cell r="I28">
            <v>28092.77</v>
          </cell>
        </row>
        <row r="30">
          <cell r="A30" t="str">
            <v>2.2</v>
          </cell>
          <cell r="B30" t="str">
            <v>CDHU</v>
          </cell>
          <cell r="C30" t="str">
            <v>18.11.012</v>
          </cell>
          <cell r="E30" t="str">
            <v>Revestimento em placa cerâmica esmaltada de 7,5x7,5 cm, assentado e rejuntado com argamassa industrializada (Complemento: Faixa com 7,5 cm.)</v>
          </cell>
          <cell r="F30" t="str">
            <v>M2</v>
          </cell>
          <cell r="G30">
            <v>19.7</v>
          </cell>
          <cell r="H30">
            <v>143.32</v>
          </cell>
          <cell r="I30">
            <v>2823.4</v>
          </cell>
        </row>
        <row r="32">
          <cell r="H32" t="str">
            <v>Subtotal</v>
          </cell>
          <cell r="I32">
            <v>30916.170000000002</v>
          </cell>
        </row>
        <row r="33">
          <cell r="E33" t="str">
            <v>EXTERNO</v>
          </cell>
        </row>
        <row r="34">
          <cell r="A34" t="str">
            <v>2.3</v>
          </cell>
          <cell r="B34" t="str">
            <v>CDHU</v>
          </cell>
          <cell r="C34" t="str">
            <v>18.11.012</v>
          </cell>
          <cell r="E34" t="str">
            <v>Revestimento em placa cerâmica esmaltada de 7,5x7,5 cm, assentado e rejuntado com argamassa industrializada (Complemento: Faixa com 1,20 m.)</v>
          </cell>
          <cell r="F34" t="str">
            <v>M2</v>
          </cell>
          <cell r="G34">
            <v>245.76</v>
          </cell>
          <cell r="H34">
            <v>143.32</v>
          </cell>
          <cell r="I34">
            <v>35222.32</v>
          </cell>
        </row>
        <row r="36">
          <cell r="H36" t="str">
            <v>Subtotal</v>
          </cell>
          <cell r="I36">
            <v>35222.32</v>
          </cell>
        </row>
        <row r="37">
          <cell r="H37" t="str">
            <v>Total do Item</v>
          </cell>
          <cell r="I37">
            <v>66138.490000000005</v>
          </cell>
        </row>
        <row r="38">
          <cell r="A38" t="str">
            <v>3.</v>
          </cell>
          <cell r="E38" t="str">
            <v>FECHAMENTO EM TELA</v>
          </cell>
        </row>
        <row r="39">
          <cell r="A39" t="str">
            <v>3.1</v>
          </cell>
          <cell r="B39" t="str">
            <v>CDHU</v>
          </cell>
          <cell r="C39" t="str">
            <v>25.20.020</v>
          </cell>
          <cell r="E39" t="str">
            <v>Tela de proteção tipo mosquiteira removível, em fibra de vidro com revestimento em PVC e requadro em alumínio</v>
          </cell>
          <cell r="F39" t="str">
            <v>M2</v>
          </cell>
          <cell r="G39">
            <v>25.04</v>
          </cell>
          <cell r="H39">
            <v>155.66</v>
          </cell>
          <cell r="I39">
            <v>3897.73</v>
          </cell>
        </row>
        <row r="41">
          <cell r="H41" t="str">
            <v>Total do Item</v>
          </cell>
          <cell r="I41">
            <v>3897.73</v>
          </cell>
        </row>
        <row r="42">
          <cell r="A42" t="str">
            <v>4.</v>
          </cell>
          <cell r="E42" t="str">
            <v>CORREÇÃO PISO PÁTIO</v>
          </cell>
        </row>
        <row r="43">
          <cell r="A43" t="str">
            <v>4.1</v>
          </cell>
          <cell r="B43" t="str">
            <v>CDHU</v>
          </cell>
          <cell r="C43" t="str">
            <v>11.18.020</v>
          </cell>
          <cell r="E43" t="str">
            <v>Lastro de areia (Complemento: Fundo de vala dos tubos pluviais)</v>
          </cell>
          <cell r="F43" t="str">
            <v>M3</v>
          </cell>
          <cell r="G43">
            <v>0.34</v>
          </cell>
          <cell r="H43">
            <v>228.1</v>
          </cell>
          <cell r="I43">
            <v>77.55</v>
          </cell>
        </row>
        <row r="45">
          <cell r="A45" t="str">
            <v>4.2</v>
          </cell>
          <cell r="B45" t="str">
            <v>CDHU</v>
          </cell>
          <cell r="C45" t="str">
            <v>17.01.020</v>
          </cell>
          <cell r="E45" t="str">
            <v>Argamassa de regularização e/ou proteção (Complemento: Espessura 2,5 cm)</v>
          </cell>
          <cell r="F45" t="str">
            <v>M3</v>
          </cell>
          <cell r="G45">
            <v>0.17</v>
          </cell>
          <cell r="H45">
            <v>717.42</v>
          </cell>
          <cell r="I45">
            <v>121.96</v>
          </cell>
        </row>
        <row r="47">
          <cell r="A47" t="str">
            <v>4.3</v>
          </cell>
          <cell r="B47" t="str">
            <v>CDHU</v>
          </cell>
          <cell r="C47" t="str">
            <v>09.01.020</v>
          </cell>
          <cell r="E47" t="str">
            <v>Forma em madeira comum para fundação (Complemento: Formas para fechamento canaleta pluvial)</v>
          </cell>
          <cell r="F47" t="str">
            <v>M2</v>
          </cell>
          <cell r="G47">
            <v>4.74</v>
          </cell>
          <cell r="H47">
            <v>93.75</v>
          </cell>
          <cell r="I47">
            <v>444.38</v>
          </cell>
        </row>
        <row r="49">
          <cell r="A49" t="str">
            <v>4.4</v>
          </cell>
          <cell r="B49" t="str">
            <v>CDHU</v>
          </cell>
          <cell r="C49" t="str">
            <v>11.01.100</v>
          </cell>
          <cell r="E49" t="str">
            <v>Concreto usinado, fck = 20 MPa (Complemento: espessura 5 cm)</v>
          </cell>
          <cell r="F49" t="str">
            <v>M3</v>
          </cell>
          <cell r="G49">
            <v>0.57999999999999996</v>
          </cell>
          <cell r="H49">
            <v>443.04</v>
          </cell>
          <cell r="I49">
            <v>256.95999999999998</v>
          </cell>
        </row>
        <row r="51">
          <cell r="A51" t="str">
            <v>4.5</v>
          </cell>
          <cell r="B51" t="str">
            <v>CDHU</v>
          </cell>
          <cell r="C51" t="str">
            <v>11.16.020</v>
          </cell>
          <cell r="E51" t="str">
            <v>Lançamento, espalhamento e adensamento de concreto ou massa em lastro e/ou enchimento (Complemento: espessura 5 cm)</v>
          </cell>
          <cell r="F51" t="str">
            <v>M3</v>
          </cell>
          <cell r="G51">
            <v>0.57999999999999996</v>
          </cell>
          <cell r="H51">
            <v>74.400000000000006</v>
          </cell>
          <cell r="I51">
            <v>43.15</v>
          </cell>
        </row>
        <row r="53">
          <cell r="A53" t="str">
            <v>4.6</v>
          </cell>
          <cell r="B53" t="str">
            <v>CDHU</v>
          </cell>
          <cell r="C53" t="str">
            <v>46.02.070</v>
          </cell>
          <cell r="E53" t="str">
            <v>Tubo de PVC rígido branco PxB com virola e anel de borracha, linha esgoto série normal, DN= 100 mm, inclusive conexões</v>
          </cell>
          <cell r="F53" t="str">
            <v>M</v>
          </cell>
          <cell r="G53">
            <v>38.6</v>
          </cell>
          <cell r="H53">
            <v>71.55</v>
          </cell>
          <cell r="I53">
            <v>2761.83</v>
          </cell>
        </row>
        <row r="55">
          <cell r="A55" t="str">
            <v>4.7</v>
          </cell>
          <cell r="B55" t="str">
            <v>CDHU</v>
          </cell>
          <cell r="C55" t="str">
            <v>49.05.040</v>
          </cell>
          <cell r="E55" t="str">
            <v>Ralo sifonado em ferro fundido de 150 x 240 x 75 mm, com grelha</v>
          </cell>
          <cell r="F55" t="str">
            <v>UN</v>
          </cell>
          <cell r="G55">
            <v>3</v>
          </cell>
          <cell r="H55">
            <v>586.08000000000004</v>
          </cell>
          <cell r="I55">
            <v>1758.24</v>
          </cell>
        </row>
        <row r="57">
          <cell r="A57" t="str">
            <v>4.8</v>
          </cell>
          <cell r="B57" t="str">
            <v>CDHU</v>
          </cell>
          <cell r="C57" t="str">
            <v>55.01.030</v>
          </cell>
          <cell r="E57" t="str">
            <v>Limpeza complementar com hidrojateamento</v>
          </cell>
          <cell r="F57" t="str">
            <v>M2</v>
          </cell>
          <cell r="G57">
            <v>134.28</v>
          </cell>
          <cell r="H57">
            <v>7.79</v>
          </cell>
          <cell r="I57">
            <v>1046.04</v>
          </cell>
        </row>
        <row r="59">
          <cell r="A59" t="str">
            <v>4.9</v>
          </cell>
          <cell r="B59" t="str">
            <v>CDHU</v>
          </cell>
          <cell r="C59" t="str">
            <v>11.20.130</v>
          </cell>
          <cell r="E59" t="str">
            <v>Tratamento de fissuras estáveis (não ativas) em elementos de concreto (Complemento: Tratamento de trincas no piso do pátio)</v>
          </cell>
          <cell r="F59" t="str">
            <v>M</v>
          </cell>
          <cell r="G59">
            <v>12.75</v>
          </cell>
          <cell r="H59">
            <v>303.83999999999997</v>
          </cell>
          <cell r="I59">
            <v>3873.96</v>
          </cell>
        </row>
        <row r="61">
          <cell r="A61" t="str">
            <v>4.10</v>
          </cell>
          <cell r="B61" t="str">
            <v>CDHU</v>
          </cell>
          <cell r="C61" t="str">
            <v>17.10.200</v>
          </cell>
          <cell r="E61" t="str">
            <v>Rodapé qualquer em granilite moldado no local até 10 cm</v>
          </cell>
          <cell r="F61" t="str">
            <v>M</v>
          </cell>
          <cell r="G61">
            <v>15.8</v>
          </cell>
          <cell r="H61">
            <v>45.79</v>
          </cell>
          <cell r="I61">
            <v>723.48</v>
          </cell>
        </row>
        <row r="63">
          <cell r="A63" t="str">
            <v>4.11</v>
          </cell>
          <cell r="B63" t="str">
            <v>CDHU</v>
          </cell>
          <cell r="C63" t="str">
            <v>17.10.020</v>
          </cell>
          <cell r="E63" t="str">
            <v>Piso em granilite moldado no local</v>
          </cell>
          <cell r="F63" t="str">
            <v>M2</v>
          </cell>
          <cell r="G63">
            <v>134.28</v>
          </cell>
          <cell r="H63">
            <v>94.04</v>
          </cell>
          <cell r="I63">
            <v>12627.69</v>
          </cell>
        </row>
        <row r="65">
          <cell r="H65" t="str">
            <v>Total do Item</v>
          </cell>
          <cell r="I65">
            <v>23735.239999999998</v>
          </cell>
        </row>
        <row r="66">
          <cell r="A66" t="str">
            <v>5.</v>
          </cell>
          <cell r="E66" t="str">
            <v>COBERTURA DO PÁTIO</v>
          </cell>
        </row>
        <row r="67">
          <cell r="E67" t="str">
            <v>ESTRUTURA</v>
          </cell>
        </row>
        <row r="68">
          <cell r="A68" t="str">
            <v>5.1</v>
          </cell>
          <cell r="B68" t="str">
            <v>CDHU</v>
          </cell>
          <cell r="C68" t="str">
            <v>10.01.040</v>
          </cell>
          <cell r="E68" t="str">
            <v>Armadura em barra de aço CA-50 (A ou B) fyk = 500 MPa</v>
          </cell>
          <cell r="F68" t="str">
            <v>KG</v>
          </cell>
          <cell r="G68">
            <v>530.12</v>
          </cell>
          <cell r="H68">
            <v>10.99</v>
          </cell>
          <cell r="I68">
            <v>5826.02</v>
          </cell>
        </row>
        <row r="70">
          <cell r="A70" t="str">
            <v>5.2</v>
          </cell>
          <cell r="B70" t="str">
            <v>CDHU</v>
          </cell>
          <cell r="C70" t="str">
            <v>09.01.030</v>
          </cell>
          <cell r="E70" t="str">
            <v>Forma em madeira comum para estrutura</v>
          </cell>
          <cell r="F70" t="str">
            <v>M2</v>
          </cell>
          <cell r="G70">
            <v>120.56</v>
          </cell>
          <cell r="H70">
            <v>237.76</v>
          </cell>
          <cell r="I70">
            <v>28664.35</v>
          </cell>
        </row>
        <row r="72">
          <cell r="A72" t="str">
            <v>5.3</v>
          </cell>
          <cell r="B72" t="str">
            <v>CDHU</v>
          </cell>
          <cell r="C72" t="str">
            <v>11.01.130</v>
          </cell>
          <cell r="E72" t="str">
            <v>Concreto usinado, fck = 25 MPa</v>
          </cell>
          <cell r="F72" t="str">
            <v>M3</v>
          </cell>
          <cell r="G72">
            <v>9.66</v>
          </cell>
          <cell r="H72">
            <v>464.19</v>
          </cell>
          <cell r="I72">
            <v>4484.08</v>
          </cell>
        </row>
        <row r="74">
          <cell r="A74" t="str">
            <v>5.4</v>
          </cell>
          <cell r="B74" t="str">
            <v>CDHU</v>
          </cell>
          <cell r="C74" t="str">
            <v>11.16.060</v>
          </cell>
          <cell r="E74" t="str">
            <v>Lançamento e adensamento de concreto ou massa em estrutura</v>
          </cell>
          <cell r="F74" t="str">
            <v>M3</v>
          </cell>
          <cell r="G74">
            <v>9.66</v>
          </cell>
          <cell r="H74">
            <v>102.78</v>
          </cell>
          <cell r="I74">
            <v>992.85</v>
          </cell>
        </row>
        <row r="76">
          <cell r="A76" t="str">
            <v>5.5</v>
          </cell>
          <cell r="B76" t="str">
            <v>CDHU</v>
          </cell>
          <cell r="C76" t="str">
            <v>12.05.010</v>
          </cell>
          <cell r="E76" t="str">
            <v>Taxa de mobilização e desmobilização de equipamentos para execução de estaca escavada</v>
          </cell>
          <cell r="F76" t="str">
            <v>TX</v>
          </cell>
          <cell r="G76">
            <v>1</v>
          </cell>
          <cell r="H76">
            <v>2066.65</v>
          </cell>
          <cell r="I76">
            <v>2066.65</v>
          </cell>
        </row>
        <row r="78">
          <cell r="A78" t="str">
            <v>5.6</v>
          </cell>
          <cell r="B78" t="str">
            <v>CDHU</v>
          </cell>
          <cell r="C78" t="str">
            <v>12.05.020</v>
          </cell>
          <cell r="E78" t="str">
            <v>Estaca escavada mecanicamente, diâmetro de 25 cm até 20 t</v>
          </cell>
          <cell r="F78" t="str">
            <v>M</v>
          </cell>
          <cell r="G78">
            <v>8</v>
          </cell>
          <cell r="H78">
            <v>51.54</v>
          </cell>
          <cell r="I78">
            <v>412.32</v>
          </cell>
        </row>
        <row r="80">
          <cell r="A80" t="str">
            <v>5.7</v>
          </cell>
          <cell r="B80" t="str">
            <v>CDHU</v>
          </cell>
          <cell r="C80" t="str">
            <v>17.02.020</v>
          </cell>
          <cell r="E80" t="str">
            <v>Chapisco</v>
          </cell>
          <cell r="F80" t="str">
            <v>M2</v>
          </cell>
          <cell r="G80">
            <v>101.38</v>
          </cell>
          <cell r="H80">
            <v>6.32</v>
          </cell>
          <cell r="I80">
            <v>640.72</v>
          </cell>
        </row>
        <row r="82">
          <cell r="A82" t="str">
            <v>5.8</v>
          </cell>
          <cell r="B82" t="str">
            <v>CDHU</v>
          </cell>
          <cell r="C82" t="str">
            <v>17.02.140</v>
          </cell>
          <cell r="E82" t="str">
            <v>Emboço desempenado com espuma de poliéster</v>
          </cell>
          <cell r="F82" t="str">
            <v>M2</v>
          </cell>
          <cell r="G82">
            <v>101.38</v>
          </cell>
          <cell r="H82">
            <v>25.04</v>
          </cell>
          <cell r="I82">
            <v>2538.56</v>
          </cell>
        </row>
        <row r="84">
          <cell r="A84" t="str">
            <v>5.9</v>
          </cell>
          <cell r="B84" t="str">
            <v>CDHU</v>
          </cell>
          <cell r="C84" t="str">
            <v>32.17.030</v>
          </cell>
          <cell r="E84" t="str">
            <v>Impermeabilização em argamassa polimérica para umidade e água de percolação (Complemento: Faces expostas)</v>
          </cell>
          <cell r="F84" t="str">
            <v>M2</v>
          </cell>
          <cell r="G84">
            <v>87.5</v>
          </cell>
          <cell r="H84">
            <v>13.22</v>
          </cell>
          <cell r="I84">
            <v>1156.75</v>
          </cell>
        </row>
        <row r="86">
          <cell r="A86" t="str">
            <v>5.10</v>
          </cell>
          <cell r="B86" t="str">
            <v>CDHU</v>
          </cell>
          <cell r="C86" t="str">
            <v>33.10.030</v>
          </cell>
          <cell r="E86" t="str">
            <v>Tinta acrílica antimofo em massa, inclusive preparo</v>
          </cell>
          <cell r="F86" t="str">
            <v>M2</v>
          </cell>
          <cell r="G86">
            <v>101.38</v>
          </cell>
          <cell r="H86">
            <v>30.21</v>
          </cell>
          <cell r="I86">
            <v>3062.69</v>
          </cell>
        </row>
        <row r="88">
          <cell r="A88" t="str">
            <v>5.11</v>
          </cell>
          <cell r="B88" t="str">
            <v>CDHU</v>
          </cell>
          <cell r="C88" t="str">
            <v>14.10.121</v>
          </cell>
          <cell r="E88" t="str">
            <v>Alvenaria de bloco de concreto de vedação de 19 x 19 x 39 cm - classe C</v>
          </cell>
          <cell r="F88" t="str">
            <v>M2</v>
          </cell>
          <cell r="G88">
            <v>8.51</v>
          </cell>
          <cell r="H88">
            <v>95.97</v>
          </cell>
          <cell r="I88">
            <v>816.7</v>
          </cell>
        </row>
        <row r="90">
          <cell r="H90" t="str">
            <v>Subtotal</v>
          </cell>
          <cell r="I90">
            <v>50661.689999999995</v>
          </cell>
        </row>
        <row r="91">
          <cell r="E91" t="str">
            <v>MADEIRAMENTO E TELHAMENTO</v>
          </cell>
        </row>
        <row r="92">
          <cell r="A92" t="str">
            <v>5.12</v>
          </cell>
          <cell r="B92" t="str">
            <v>CDHU</v>
          </cell>
          <cell r="C92" t="str">
            <v>15.01.020</v>
          </cell>
          <cell r="E92" t="str">
            <v>Estrutura de madeira tesourada para telha de barro - vãos de 7,01 a 10,00 m</v>
          </cell>
          <cell r="F92" t="str">
            <v>M2</v>
          </cell>
          <cell r="G92">
            <v>159.6</v>
          </cell>
          <cell r="H92">
            <v>173.35</v>
          </cell>
          <cell r="I92">
            <v>27666.66</v>
          </cell>
        </row>
        <row r="94">
          <cell r="A94" t="str">
            <v>5.13</v>
          </cell>
          <cell r="B94" t="str">
            <v>CDHU</v>
          </cell>
          <cell r="C94" t="str">
            <v>33.01.060</v>
          </cell>
          <cell r="E94" t="str">
            <v>Imunizante para madeira</v>
          </cell>
          <cell r="F94" t="str">
            <v>M2</v>
          </cell>
          <cell r="G94">
            <v>159.6</v>
          </cell>
          <cell r="H94">
            <v>13.57</v>
          </cell>
          <cell r="I94">
            <v>2165.77</v>
          </cell>
        </row>
        <row r="96">
          <cell r="A96" t="str">
            <v>5.14</v>
          </cell>
          <cell r="B96" t="str">
            <v>CDHU</v>
          </cell>
          <cell r="C96" t="str">
            <v>33.05.010</v>
          </cell>
          <cell r="E96" t="str">
            <v>Verniz fungicida para madeira</v>
          </cell>
          <cell r="F96" t="str">
            <v>M2</v>
          </cell>
          <cell r="G96">
            <v>159.6</v>
          </cell>
          <cell r="H96">
            <v>21.72</v>
          </cell>
          <cell r="I96">
            <v>3466.51</v>
          </cell>
        </row>
        <row r="98">
          <cell r="A98" t="str">
            <v>5.15</v>
          </cell>
          <cell r="B98" t="str">
            <v>CDHU</v>
          </cell>
          <cell r="C98" t="str">
            <v>16.02.030</v>
          </cell>
          <cell r="E98" t="str">
            <v>Telha de barro tipo romana</v>
          </cell>
          <cell r="F98" t="str">
            <v>M2</v>
          </cell>
          <cell r="G98">
            <v>159.6</v>
          </cell>
          <cell r="H98">
            <v>66.14</v>
          </cell>
          <cell r="I98">
            <v>10555.94</v>
          </cell>
        </row>
        <row r="100">
          <cell r="A100" t="str">
            <v>5.16</v>
          </cell>
          <cell r="B100" t="str">
            <v>CDHU</v>
          </cell>
          <cell r="C100" t="str">
            <v>16.02.030</v>
          </cell>
          <cell r="D100" t="str">
            <v>**</v>
          </cell>
          <cell r="E100" t="str">
            <v>Telha de barro tipo romana (Complemento: Recolocação de telhas no telhado existente)</v>
          </cell>
          <cell r="F100" t="str">
            <v>M2</v>
          </cell>
          <cell r="G100">
            <v>90.76</v>
          </cell>
          <cell r="H100">
            <v>28.38</v>
          </cell>
          <cell r="I100">
            <v>2575.77</v>
          </cell>
        </row>
        <row r="102">
          <cell r="A102" t="str">
            <v>5.17</v>
          </cell>
          <cell r="B102" t="str">
            <v>CDHU</v>
          </cell>
          <cell r="C102" t="str">
            <v>16.33.052</v>
          </cell>
          <cell r="E102" t="str">
            <v>Calha, rufo, afins em chapa galvanizada nº 24 - corte 0,50 m</v>
          </cell>
          <cell r="F102" t="str">
            <v>M</v>
          </cell>
          <cell r="G102">
            <v>95.7</v>
          </cell>
          <cell r="H102">
            <v>142.11000000000001</v>
          </cell>
          <cell r="I102">
            <v>13599.93</v>
          </cell>
        </row>
        <row r="104">
          <cell r="A104" t="str">
            <v>5.18</v>
          </cell>
          <cell r="B104" t="str">
            <v>CDHU</v>
          </cell>
          <cell r="C104" t="str">
            <v>46.02.070</v>
          </cell>
          <cell r="E104" t="str">
            <v>Tubo de PVC rígido branco PxB com virola e anel de borracha, linha esgoto série normal, DN= 100 mm, inclusive conexões</v>
          </cell>
          <cell r="F104" t="str">
            <v>M</v>
          </cell>
          <cell r="G104">
            <v>12</v>
          </cell>
          <cell r="H104">
            <v>71.55</v>
          </cell>
          <cell r="I104">
            <v>858.6</v>
          </cell>
        </row>
        <row r="106">
          <cell r="A106" t="str">
            <v>5.19</v>
          </cell>
          <cell r="B106" t="str">
            <v>CDHU</v>
          </cell>
          <cell r="C106" t="str">
            <v>16.02.230</v>
          </cell>
          <cell r="E106" t="str">
            <v>Cumeeira de barro emboçado tipos: plan, romana, italiana, francesa e paulistinha</v>
          </cell>
          <cell r="F106" t="str">
            <v>M</v>
          </cell>
          <cell r="G106">
            <v>34.19</v>
          </cell>
          <cell r="H106">
            <v>29.09</v>
          </cell>
          <cell r="I106">
            <v>994.59</v>
          </cell>
        </row>
        <row r="108">
          <cell r="H108" t="str">
            <v>Subtotal</v>
          </cell>
          <cell r="I108">
            <v>61883.77</v>
          </cell>
        </row>
        <row r="109">
          <cell r="E109" t="str">
            <v>ILUMINAÇÃO PÁTIO</v>
          </cell>
        </row>
        <row r="110">
          <cell r="A110" t="str">
            <v>5.20</v>
          </cell>
          <cell r="B110" t="str">
            <v>CDHU</v>
          </cell>
          <cell r="C110" t="str">
            <v>38.01.060</v>
          </cell>
          <cell r="E110" t="str">
            <v>Eletroduto de PVC rígido roscável de 1´ - com acessórios</v>
          </cell>
          <cell r="F110" t="str">
            <v>M</v>
          </cell>
          <cell r="G110">
            <v>35</v>
          </cell>
          <cell r="H110">
            <v>35.69</v>
          </cell>
          <cell r="I110">
            <v>1249.1500000000001</v>
          </cell>
        </row>
        <row r="112">
          <cell r="A112" t="str">
            <v>5.21</v>
          </cell>
          <cell r="B112" t="str">
            <v>CDHU</v>
          </cell>
          <cell r="C112" t="str">
            <v>38.19.030</v>
          </cell>
          <cell r="E112" t="str">
            <v>Eletroduto de PVC corrugado flexível leve, diâmetro externo de 25 mm</v>
          </cell>
          <cell r="F112" t="str">
            <v>M</v>
          </cell>
          <cell r="G112">
            <v>3</v>
          </cell>
          <cell r="H112">
            <v>15.61</v>
          </cell>
          <cell r="I112">
            <v>46.83</v>
          </cell>
        </row>
        <row r="114">
          <cell r="A114" t="str">
            <v>5.22</v>
          </cell>
          <cell r="B114" t="str">
            <v>CDHU</v>
          </cell>
          <cell r="C114" t="str">
            <v>39.02.016</v>
          </cell>
          <cell r="E114" t="str">
            <v>Cabo de cobre de 2,5 mm², isolamento 750 V - isolação em PVC 70°C</v>
          </cell>
          <cell r="F114" t="str">
            <v>M</v>
          </cell>
          <cell r="G114">
            <v>80</v>
          </cell>
          <cell r="H114">
            <v>4.09</v>
          </cell>
          <cell r="I114">
            <v>327.2</v>
          </cell>
        </row>
        <row r="116">
          <cell r="A116" t="str">
            <v>5.23</v>
          </cell>
          <cell r="B116" t="str">
            <v>CDHU</v>
          </cell>
          <cell r="C116" t="str">
            <v>40.07.010</v>
          </cell>
          <cell r="E116" t="str">
            <v>Caixa em PVC de 4´ x 2´</v>
          </cell>
          <cell r="F116" t="str">
            <v>UN</v>
          </cell>
          <cell r="G116">
            <v>1</v>
          </cell>
          <cell r="H116">
            <v>13.6</v>
          </cell>
          <cell r="I116">
            <v>13.6</v>
          </cell>
        </row>
        <row r="118">
          <cell r="A118" t="str">
            <v>5.24</v>
          </cell>
          <cell r="B118" t="str">
            <v>CDHU</v>
          </cell>
          <cell r="C118" t="str">
            <v>40.05.040</v>
          </cell>
          <cell r="E118" t="str">
            <v>Interruptor com 2 teclas simples e placa</v>
          </cell>
          <cell r="F118" t="str">
            <v>CJ</v>
          </cell>
          <cell r="G118">
            <v>1</v>
          </cell>
          <cell r="H118">
            <v>33.1</v>
          </cell>
          <cell r="I118">
            <v>33.1</v>
          </cell>
        </row>
        <row r="120">
          <cell r="A120" t="str">
            <v>5.25</v>
          </cell>
          <cell r="B120" t="str">
            <v>CDHU</v>
          </cell>
          <cell r="C120" t="str">
            <v>41.31.040</v>
          </cell>
          <cell r="E120" t="str">
            <v>Luminária LED retangular de sobrepor com difusor translúcido, 4000 K, fluxo luminoso de 3690 a 4800 lm, potência de 35 W a 41 W</v>
          </cell>
          <cell r="F120" t="str">
            <v>UN</v>
          </cell>
          <cell r="G120">
            <v>6</v>
          </cell>
          <cell r="H120">
            <v>321.29000000000002</v>
          </cell>
          <cell r="I120">
            <v>1927.74</v>
          </cell>
        </row>
        <row r="122">
          <cell r="H122" t="str">
            <v>Subtotal</v>
          </cell>
          <cell r="I122">
            <v>3597.62</v>
          </cell>
        </row>
        <row r="123">
          <cell r="H123" t="str">
            <v>Total do Item</v>
          </cell>
          <cell r="I123">
            <v>116143.07999999999</v>
          </cell>
        </row>
        <row r="124">
          <cell r="A124" t="str">
            <v>6.</v>
          </cell>
          <cell r="E124" t="str">
            <v>COBERTURA DA FACHADA</v>
          </cell>
        </row>
        <row r="125">
          <cell r="A125" t="str">
            <v>6.1</v>
          </cell>
          <cell r="B125" t="str">
            <v>CDHU</v>
          </cell>
          <cell r="C125" t="str">
            <v>15.01.010</v>
          </cell>
          <cell r="E125" t="str">
            <v>Estrutura de madeira tesourada para telha de barro - vãos até 7,00 m</v>
          </cell>
          <cell r="F125" t="str">
            <v>M2</v>
          </cell>
          <cell r="G125">
            <v>39.380000000000003</v>
          </cell>
          <cell r="H125">
            <v>163.06</v>
          </cell>
          <cell r="I125">
            <v>6421.3</v>
          </cell>
        </row>
        <row r="127">
          <cell r="A127" t="str">
            <v>6.2</v>
          </cell>
          <cell r="B127" t="str">
            <v>CDHU</v>
          </cell>
          <cell r="C127" t="str">
            <v>15.20.020</v>
          </cell>
          <cell r="E127" t="str">
            <v>Fornecimento de peças diversas para estrutura em madeira (Complemento: Pilares de seção 20 x 20 - parede creche)</v>
          </cell>
          <cell r="F127" t="str">
            <v>M3</v>
          </cell>
          <cell r="G127">
            <v>0.24</v>
          </cell>
          <cell r="H127">
            <v>5198.28</v>
          </cell>
          <cell r="I127">
            <v>1247.5899999999999</v>
          </cell>
        </row>
        <row r="129">
          <cell r="A129" t="str">
            <v>6.3</v>
          </cell>
          <cell r="B129" t="str">
            <v>CDHU</v>
          </cell>
          <cell r="C129" t="str">
            <v>16.02.030</v>
          </cell>
          <cell r="E129" t="str">
            <v>Telha de barro tipo romana</v>
          </cell>
          <cell r="F129" t="str">
            <v>M2</v>
          </cell>
          <cell r="G129">
            <v>39.380000000000003</v>
          </cell>
          <cell r="H129">
            <v>66.14</v>
          </cell>
          <cell r="I129">
            <v>2604.59</v>
          </cell>
        </row>
        <row r="131">
          <cell r="A131" t="str">
            <v>6.4</v>
          </cell>
          <cell r="B131" t="str">
            <v>CDHU</v>
          </cell>
          <cell r="C131" t="str">
            <v>16.33.052</v>
          </cell>
          <cell r="E131" t="str">
            <v>Calha, rufo, afins em chapa galvanizada nº 24 - corte 0,50 m</v>
          </cell>
          <cell r="F131" t="str">
            <v>M</v>
          </cell>
          <cell r="G131">
            <v>22.5</v>
          </cell>
          <cell r="H131">
            <v>142.11000000000001</v>
          </cell>
          <cell r="I131">
            <v>3197.48</v>
          </cell>
        </row>
        <row r="133">
          <cell r="A133" t="str">
            <v>6.5</v>
          </cell>
          <cell r="B133" t="str">
            <v>CDHU</v>
          </cell>
          <cell r="C133" t="str">
            <v>46.02.070</v>
          </cell>
          <cell r="E133" t="str">
            <v>Tubo de PVC rígido branco PxB com virola e anel de borracha, linha esgoto série normal, DN= 100 mm, inclusive conexões</v>
          </cell>
          <cell r="F133" t="str">
            <v>M</v>
          </cell>
          <cell r="G133">
            <v>34.5</v>
          </cell>
          <cell r="H133">
            <v>71.55</v>
          </cell>
          <cell r="I133">
            <v>2468.48</v>
          </cell>
        </row>
        <row r="135">
          <cell r="A135" t="str">
            <v>6.6</v>
          </cell>
          <cell r="B135" t="str">
            <v>CDHU</v>
          </cell>
          <cell r="C135" t="str">
            <v>12.05.020</v>
          </cell>
          <cell r="E135" t="str">
            <v>Estaca escavada mecanicamente, diâmetro de 25 cm até 20 t</v>
          </cell>
          <cell r="F135" t="str">
            <v>M</v>
          </cell>
          <cell r="G135">
            <v>40</v>
          </cell>
          <cell r="H135">
            <v>51.54</v>
          </cell>
          <cell r="I135">
            <v>2061.6</v>
          </cell>
        </row>
        <row r="137">
          <cell r="A137" t="str">
            <v>6.7</v>
          </cell>
          <cell r="B137" t="str">
            <v>CDHU</v>
          </cell>
          <cell r="C137" t="str">
            <v>10.01.040</v>
          </cell>
          <cell r="E137" t="str">
            <v>Armadura em barra de aço CA-50 (A ou B) fyk = 500 MPa (Complemento: Estacas, blocos e pilares)</v>
          </cell>
          <cell r="F137" t="str">
            <v>KG</v>
          </cell>
          <cell r="G137">
            <v>212.69</v>
          </cell>
          <cell r="H137">
            <v>10.99</v>
          </cell>
          <cell r="I137">
            <v>2337.46</v>
          </cell>
        </row>
        <row r="139">
          <cell r="A139" t="str">
            <v>6.8</v>
          </cell>
          <cell r="B139" t="str">
            <v>CDHU</v>
          </cell>
          <cell r="C139" t="str">
            <v>09.01.030</v>
          </cell>
          <cell r="E139" t="str">
            <v>Forma em madeira comum para estrutura</v>
          </cell>
          <cell r="F139" t="str">
            <v>M2</v>
          </cell>
          <cell r="G139">
            <v>21.6</v>
          </cell>
          <cell r="H139">
            <v>237.76</v>
          </cell>
          <cell r="I139">
            <v>5135.62</v>
          </cell>
        </row>
        <row r="141">
          <cell r="A141" t="str">
            <v>6.9</v>
          </cell>
          <cell r="B141" t="str">
            <v>CDHU</v>
          </cell>
          <cell r="C141" t="str">
            <v>11.01.130</v>
          </cell>
          <cell r="E141" t="str">
            <v>Concreto usinado, fck = 25 MPa</v>
          </cell>
          <cell r="F141" t="str">
            <v>M3</v>
          </cell>
          <cell r="G141">
            <v>2.66</v>
          </cell>
          <cell r="H141">
            <v>464.19</v>
          </cell>
          <cell r="I141">
            <v>1234.75</v>
          </cell>
        </row>
        <row r="143">
          <cell r="A143" t="str">
            <v>6.10</v>
          </cell>
          <cell r="B143" t="str">
            <v>CDHU</v>
          </cell>
          <cell r="C143" t="str">
            <v>11.16.060</v>
          </cell>
          <cell r="E143" t="str">
            <v>Lançamento e adensamento de concreto ou massa em estrutura</v>
          </cell>
          <cell r="F143" t="str">
            <v>M3</v>
          </cell>
          <cell r="G143">
            <v>2.66</v>
          </cell>
          <cell r="H143">
            <v>102.78</v>
          </cell>
          <cell r="I143">
            <v>273.39</v>
          </cell>
        </row>
        <row r="145">
          <cell r="A145" t="str">
            <v>6.11</v>
          </cell>
          <cell r="B145" t="str">
            <v>CDHU</v>
          </cell>
          <cell r="C145" t="str">
            <v>17.02.020</v>
          </cell>
          <cell r="E145" t="str">
            <v>Chapisco</v>
          </cell>
          <cell r="F145" t="str">
            <v>M2</v>
          </cell>
          <cell r="G145">
            <v>10.4</v>
          </cell>
          <cell r="H145">
            <v>6.32</v>
          </cell>
          <cell r="I145">
            <v>65.73</v>
          </cell>
        </row>
        <row r="147">
          <cell r="A147" t="str">
            <v>6.12</v>
          </cell>
          <cell r="B147" t="str">
            <v>CDHU</v>
          </cell>
          <cell r="C147" t="str">
            <v>17.02.140</v>
          </cell>
          <cell r="E147" t="str">
            <v>Emboço desempenado com espuma de poliéster</v>
          </cell>
          <cell r="F147" t="str">
            <v>M2</v>
          </cell>
          <cell r="G147">
            <v>10.4</v>
          </cell>
          <cell r="H147">
            <v>25.04</v>
          </cell>
          <cell r="I147">
            <v>260.42</v>
          </cell>
        </row>
        <row r="149">
          <cell r="A149" t="str">
            <v>6.13</v>
          </cell>
          <cell r="B149" t="str">
            <v>CDHU</v>
          </cell>
          <cell r="C149" t="str">
            <v>33.10.030</v>
          </cell>
          <cell r="E149" t="str">
            <v>Tinta acrílica antimofo em massa, inclusive preparo</v>
          </cell>
          <cell r="F149" t="str">
            <v>M2</v>
          </cell>
          <cell r="G149">
            <v>10.4</v>
          </cell>
          <cell r="H149">
            <v>30.21</v>
          </cell>
          <cell r="I149">
            <v>314.18</v>
          </cell>
        </row>
        <row r="151">
          <cell r="A151" t="str">
            <v>6.14</v>
          </cell>
          <cell r="B151" t="str">
            <v>CDHU</v>
          </cell>
          <cell r="C151" t="str">
            <v>16.02.230</v>
          </cell>
          <cell r="E151" t="str">
            <v>Cumeeira de barro emboçado tipos: plan, romana, italiana, francesa e paulistinha</v>
          </cell>
          <cell r="F151" t="str">
            <v>M</v>
          </cell>
          <cell r="G151">
            <v>11.5</v>
          </cell>
          <cell r="H151">
            <v>29.09</v>
          </cell>
          <cell r="I151">
            <v>334.54</v>
          </cell>
        </row>
        <row r="153">
          <cell r="A153" t="str">
            <v>6.15</v>
          </cell>
          <cell r="B153" t="str">
            <v>CDHU</v>
          </cell>
          <cell r="C153" t="str">
            <v>49.08.250</v>
          </cell>
          <cell r="E153" t="str">
            <v>Caixa de areia em PVC, diâmetro nominal de 100 mm (Complemento: Cobertura entrada)</v>
          </cell>
          <cell r="F153" t="str">
            <v>UN</v>
          </cell>
          <cell r="G153">
            <v>4</v>
          </cell>
          <cell r="H153">
            <v>369.05</v>
          </cell>
          <cell r="I153">
            <v>1476.2</v>
          </cell>
        </row>
        <row r="155">
          <cell r="H155" t="str">
            <v>Total do Item</v>
          </cell>
          <cell r="I155">
            <v>29433.329999999994</v>
          </cell>
        </row>
        <row r="156">
          <cell r="A156" t="str">
            <v>7.</v>
          </cell>
          <cell r="E156" t="str">
            <v>FECHAMENTO DE CALHAS (TELHADO EXISTENTE)</v>
          </cell>
        </row>
        <row r="157">
          <cell r="A157" t="str">
            <v>7.1</v>
          </cell>
          <cell r="B157" t="str">
            <v>CDHU</v>
          </cell>
          <cell r="C157" t="str">
            <v>16.33.052</v>
          </cell>
          <cell r="E157" t="str">
            <v>Calha, rufo, afins em chapa galvanizada nº 24 - corte 0,50 m</v>
          </cell>
          <cell r="F157" t="str">
            <v>M</v>
          </cell>
          <cell r="G157">
            <v>109</v>
          </cell>
          <cell r="H157">
            <v>142.11000000000001</v>
          </cell>
          <cell r="I157">
            <v>15489.99</v>
          </cell>
        </row>
        <row r="159">
          <cell r="A159" t="str">
            <v>7.2</v>
          </cell>
          <cell r="B159" t="str">
            <v>CDHU</v>
          </cell>
          <cell r="C159" t="str">
            <v>46.02.070</v>
          </cell>
          <cell r="E159" t="str">
            <v>Tubo de PVC rígido branco PxB com virola e anel de borracha, linha esgoto série normal, DN= 100 mm, inclusive conexões</v>
          </cell>
          <cell r="F159" t="str">
            <v>M</v>
          </cell>
          <cell r="G159">
            <v>32</v>
          </cell>
          <cell r="H159">
            <v>71.55</v>
          </cell>
          <cell r="I159">
            <v>2289.6</v>
          </cell>
        </row>
        <row r="161">
          <cell r="A161" t="str">
            <v>7.3</v>
          </cell>
          <cell r="B161" t="str">
            <v>CDHU</v>
          </cell>
          <cell r="C161" t="str">
            <v>16.05.048</v>
          </cell>
          <cell r="D161" t="str">
            <v>*</v>
          </cell>
          <cell r="E161" t="str">
            <v>TC-11 TAMPA DE CONCRETO PRE-MOLDADA PERF. P/ CANALETA L = 35 CM.</v>
          </cell>
          <cell r="F161" t="str">
            <v>M</v>
          </cell>
          <cell r="G161">
            <v>59</v>
          </cell>
          <cell r="H161">
            <v>169.86178861788619</v>
          </cell>
          <cell r="I161">
            <v>10021.85</v>
          </cell>
        </row>
        <row r="163">
          <cell r="H163" t="str">
            <v>Total do Item</v>
          </cell>
          <cell r="I163">
            <v>27801.440000000002</v>
          </cell>
        </row>
        <row r="164">
          <cell r="A164" t="str">
            <v>8.</v>
          </cell>
          <cell r="E164" t="str">
            <v>PORTÃO SOCIAL</v>
          </cell>
        </row>
        <row r="165">
          <cell r="A165" t="str">
            <v>8.1</v>
          </cell>
          <cell r="B165" t="str">
            <v>CDHU</v>
          </cell>
          <cell r="C165" t="str">
            <v>04.09.020</v>
          </cell>
          <cell r="E165" t="str">
            <v>Retirada de esquadria metálica em geral (Complemento: Retirada do gradil existente)</v>
          </cell>
          <cell r="F165" t="str">
            <v>M2</v>
          </cell>
          <cell r="G165">
            <v>8.6999999999999993</v>
          </cell>
          <cell r="H165">
            <v>27.39</v>
          </cell>
          <cell r="I165">
            <v>238.29</v>
          </cell>
        </row>
        <row r="167">
          <cell r="A167" t="str">
            <v>8.2</v>
          </cell>
          <cell r="B167" t="str">
            <v>CDHU</v>
          </cell>
          <cell r="C167" t="str">
            <v>24.02.100</v>
          </cell>
          <cell r="E167" t="str">
            <v>Portão tubular em tela de aço galvanizado até 2,50 m de altura, completo</v>
          </cell>
          <cell r="F167" t="str">
            <v>M2</v>
          </cell>
          <cell r="G167">
            <v>5.25</v>
          </cell>
          <cell r="H167">
            <v>847.86</v>
          </cell>
          <cell r="I167">
            <v>4451.2700000000004</v>
          </cell>
        </row>
        <row r="169">
          <cell r="A169" t="str">
            <v>8.3</v>
          </cell>
          <cell r="B169" t="str">
            <v>CDHU</v>
          </cell>
          <cell r="C169" t="str">
            <v>33.11.050</v>
          </cell>
          <cell r="E169" t="str">
            <v>Esmalte à base água em superfície metálica, inclusive preparo</v>
          </cell>
          <cell r="F169" t="str">
            <v>M2</v>
          </cell>
          <cell r="G169">
            <v>5.25</v>
          </cell>
          <cell r="H169">
            <v>43.12</v>
          </cell>
          <cell r="I169">
            <v>226.38</v>
          </cell>
        </row>
        <row r="171">
          <cell r="A171" t="str">
            <v>8.4</v>
          </cell>
          <cell r="B171" t="str">
            <v>CDHU</v>
          </cell>
          <cell r="C171" t="str">
            <v>34.05.260</v>
          </cell>
          <cell r="E171" t="str">
            <v>Gradil em aço galvanizado eletrofundido, malha 65 x 132 mm e pintura eletrostática (Complemento: Instalação entre pilares e gradil existente)</v>
          </cell>
          <cell r="F171" t="str">
            <v>M2</v>
          </cell>
          <cell r="G171">
            <v>2.8</v>
          </cell>
          <cell r="H171">
            <v>473.72</v>
          </cell>
          <cell r="I171">
            <v>1326.42</v>
          </cell>
        </row>
        <row r="173">
          <cell r="H173" t="str">
            <v>Subtotal</v>
          </cell>
          <cell r="I173">
            <v>6242.3600000000006</v>
          </cell>
        </row>
        <row r="174">
          <cell r="E174" t="str">
            <v>MURETA E CALÇADA DE ACESSO</v>
          </cell>
        </row>
        <row r="175">
          <cell r="A175" t="str">
            <v>8.5</v>
          </cell>
          <cell r="B175" t="str">
            <v>CDHU</v>
          </cell>
          <cell r="C175" t="str">
            <v>06.02.020</v>
          </cell>
          <cell r="E175" t="str">
            <v>Escavação manual em solo de 1ª e 2ª categoria em vala ou cava até 1,5 m</v>
          </cell>
          <cell r="F175" t="str">
            <v>M3</v>
          </cell>
          <cell r="G175">
            <v>9.2100000000000009</v>
          </cell>
          <cell r="H175">
            <v>52.92</v>
          </cell>
          <cell r="I175">
            <v>487.39</v>
          </cell>
        </row>
        <row r="177">
          <cell r="A177" t="str">
            <v>8.6</v>
          </cell>
          <cell r="B177" t="str">
            <v>CDHU</v>
          </cell>
          <cell r="C177" t="str">
            <v>06.11.040</v>
          </cell>
          <cell r="E177" t="str">
            <v>Reaterro manual apiloado sem controle de compactação</v>
          </cell>
          <cell r="F177" t="str">
            <v>M3</v>
          </cell>
          <cell r="G177">
            <v>2.56</v>
          </cell>
          <cell r="H177">
            <v>16.46</v>
          </cell>
          <cell r="I177">
            <v>42.14</v>
          </cell>
        </row>
        <row r="179">
          <cell r="A179" t="str">
            <v>8.7</v>
          </cell>
          <cell r="B179" t="str">
            <v>CDHU</v>
          </cell>
          <cell r="C179" t="str">
            <v>10.01.040</v>
          </cell>
          <cell r="E179" t="str">
            <v>Armadura em barra de aço CA-50 (A ou B) fyk = 500 MPa</v>
          </cell>
          <cell r="F179" t="str">
            <v>KG</v>
          </cell>
          <cell r="G179">
            <v>53.98</v>
          </cell>
          <cell r="H179">
            <v>10.99</v>
          </cell>
          <cell r="I179">
            <v>593.24</v>
          </cell>
        </row>
        <row r="181">
          <cell r="A181" t="str">
            <v>8.8</v>
          </cell>
          <cell r="B181" t="str">
            <v>CDHU</v>
          </cell>
          <cell r="C181" t="str">
            <v>09.01.030</v>
          </cell>
          <cell r="E181" t="str">
            <v>Forma em madeira comum para estrutura</v>
          </cell>
          <cell r="F181" t="str">
            <v>M2</v>
          </cell>
          <cell r="G181">
            <v>9.84</v>
          </cell>
          <cell r="H181">
            <v>237.76</v>
          </cell>
          <cell r="I181">
            <v>2339.56</v>
          </cell>
        </row>
        <row r="183">
          <cell r="A183" t="str">
            <v>8.9</v>
          </cell>
          <cell r="B183" t="str">
            <v>CDHU</v>
          </cell>
          <cell r="C183" t="str">
            <v>11.01.130</v>
          </cell>
          <cell r="E183" t="str">
            <v>Concreto usinado, fck = 25 MPa</v>
          </cell>
          <cell r="F183" t="str">
            <v>M3</v>
          </cell>
          <cell r="G183">
            <v>2.17</v>
          </cell>
          <cell r="H183">
            <v>464.19</v>
          </cell>
          <cell r="I183">
            <v>1007.29</v>
          </cell>
        </row>
        <row r="185">
          <cell r="A185" t="str">
            <v>8.10</v>
          </cell>
          <cell r="B185" t="str">
            <v>CDHU</v>
          </cell>
          <cell r="C185" t="str">
            <v>11.16.060</v>
          </cell>
          <cell r="E185" t="str">
            <v>Lançamento e adensamento de concreto ou massa em estrutura</v>
          </cell>
          <cell r="F185" t="str">
            <v>M3</v>
          </cell>
          <cell r="G185">
            <v>2.17</v>
          </cell>
          <cell r="H185">
            <v>102.78</v>
          </cell>
          <cell r="I185">
            <v>223.03</v>
          </cell>
        </row>
        <row r="187">
          <cell r="A187" t="str">
            <v>8.11</v>
          </cell>
          <cell r="B187" t="str">
            <v>CDHU</v>
          </cell>
          <cell r="C187" t="str">
            <v>14.10.121</v>
          </cell>
          <cell r="E187" t="str">
            <v>Alvenaria de bloco de concreto de vedação de 19 x 19 x 39 cm - classe C</v>
          </cell>
          <cell r="F187" t="str">
            <v>M2</v>
          </cell>
          <cell r="G187">
            <v>4.26</v>
          </cell>
          <cell r="H187">
            <v>95.97</v>
          </cell>
          <cell r="I187">
            <v>408.83</v>
          </cell>
        </row>
        <row r="189">
          <cell r="A189" t="str">
            <v>8.12</v>
          </cell>
          <cell r="B189" t="str">
            <v>CDHU</v>
          </cell>
          <cell r="C189" t="str">
            <v>17.02.020</v>
          </cell>
          <cell r="E189" t="str">
            <v>Chapisco</v>
          </cell>
          <cell r="F189" t="str">
            <v>M2</v>
          </cell>
          <cell r="G189">
            <v>11.12</v>
          </cell>
          <cell r="H189">
            <v>6.32</v>
          </cell>
          <cell r="I189">
            <v>70.28</v>
          </cell>
        </row>
        <row r="191">
          <cell r="A191" t="str">
            <v>8.13</v>
          </cell>
          <cell r="B191" t="str">
            <v>CDHU</v>
          </cell>
          <cell r="C191" t="str">
            <v>17.02.140</v>
          </cell>
          <cell r="E191" t="str">
            <v>Emboço desempenado com espuma de poliéster</v>
          </cell>
          <cell r="F191" t="str">
            <v>M2</v>
          </cell>
          <cell r="G191">
            <v>11.12</v>
          </cell>
          <cell r="H191">
            <v>25.04</v>
          </cell>
          <cell r="I191">
            <v>278.44</v>
          </cell>
        </row>
        <row r="193">
          <cell r="A193" t="str">
            <v>8.14</v>
          </cell>
          <cell r="B193" t="str">
            <v>CDHU</v>
          </cell>
          <cell r="C193" t="str">
            <v>32.17.030</v>
          </cell>
          <cell r="E193" t="str">
            <v>Impermeabilização em argamassa polimérica para umidade e água de percolação</v>
          </cell>
          <cell r="F193" t="str">
            <v>M2</v>
          </cell>
          <cell r="G193">
            <v>11.12</v>
          </cell>
          <cell r="H193">
            <v>13.22</v>
          </cell>
          <cell r="I193">
            <v>147.01</v>
          </cell>
        </row>
        <row r="195">
          <cell r="A195" t="str">
            <v>8.15</v>
          </cell>
          <cell r="B195" t="str">
            <v>CDHU</v>
          </cell>
          <cell r="C195" t="str">
            <v>33.10.030</v>
          </cell>
          <cell r="E195" t="str">
            <v>Tinta acrílica antimofo em massa, inclusive preparo</v>
          </cell>
          <cell r="F195" t="str">
            <v>M2</v>
          </cell>
          <cell r="G195">
            <v>11.12</v>
          </cell>
          <cell r="H195">
            <v>30.21</v>
          </cell>
          <cell r="I195">
            <v>335.94</v>
          </cell>
        </row>
        <row r="197">
          <cell r="A197" t="str">
            <v>8.16</v>
          </cell>
          <cell r="B197" t="str">
            <v>CDHU</v>
          </cell>
          <cell r="C197" t="str">
            <v>11.18.040</v>
          </cell>
          <cell r="E197" t="str">
            <v>Lastro de pedra britada</v>
          </cell>
          <cell r="F197" t="str">
            <v>M3</v>
          </cell>
          <cell r="G197">
            <v>1.41</v>
          </cell>
          <cell r="H197">
            <v>179.46</v>
          </cell>
          <cell r="I197">
            <v>253.04</v>
          </cell>
        </row>
        <row r="199">
          <cell r="A199" t="str">
            <v>8.17</v>
          </cell>
          <cell r="B199" t="str">
            <v>CDHU</v>
          </cell>
          <cell r="C199" t="str">
            <v>17.05.100</v>
          </cell>
          <cell r="E199" t="str">
            <v>Piso com requadro em concreto simples com controle de fck= 25 MPa (Complemento: Espessura de 7 cm.)</v>
          </cell>
          <cell r="F199" t="str">
            <v>M3</v>
          </cell>
          <cell r="G199">
            <v>1.97</v>
          </cell>
          <cell r="H199">
            <v>924.89</v>
          </cell>
          <cell r="I199">
            <v>1822.03</v>
          </cell>
        </row>
        <row r="201">
          <cell r="A201" t="str">
            <v>8.18</v>
          </cell>
          <cell r="B201" t="str">
            <v>CDHU</v>
          </cell>
          <cell r="C201" t="str">
            <v>10.02.020</v>
          </cell>
          <cell r="E201" t="str">
            <v>Armadura em tela soldada de aço (Complemento: Armadura fundo degraus)</v>
          </cell>
          <cell r="F201" t="str">
            <v>KG</v>
          </cell>
          <cell r="G201">
            <v>16.329999999999998</v>
          </cell>
          <cell r="H201">
            <v>13.98</v>
          </cell>
          <cell r="I201">
            <v>228.29</v>
          </cell>
        </row>
        <row r="203">
          <cell r="H203" t="str">
            <v>Subtotal</v>
          </cell>
          <cell r="I203">
            <v>8236.5099999999984</v>
          </cell>
        </row>
        <row r="204">
          <cell r="H204" t="str">
            <v>Total do Item</v>
          </cell>
          <cell r="I204">
            <v>14478.869999999999</v>
          </cell>
        </row>
        <row r="205">
          <cell r="A205" t="str">
            <v>9.</v>
          </cell>
          <cell r="E205" t="str">
            <v>SERVIÇOS COMPLEMENTARES</v>
          </cell>
        </row>
        <row r="206">
          <cell r="A206" t="str">
            <v>9.1</v>
          </cell>
          <cell r="B206" t="str">
            <v>CDHU</v>
          </cell>
          <cell r="C206" t="str">
            <v>55.01.020</v>
          </cell>
          <cell r="E206" t="str">
            <v>Limpeza final da obra</v>
          </cell>
          <cell r="F206" t="str">
            <v>M2</v>
          </cell>
          <cell r="G206">
            <v>173.66</v>
          </cell>
          <cell r="H206">
            <v>12.35</v>
          </cell>
          <cell r="I206">
            <v>2144.6999999999998</v>
          </cell>
        </row>
        <row r="208">
          <cell r="E208" t="str">
            <v xml:space="preserve"> </v>
          </cell>
          <cell r="H208" t="str">
            <v>Total do Item</v>
          </cell>
          <cell r="I208">
            <v>2144.6999999999998</v>
          </cell>
        </row>
        <row r="210">
          <cell r="F210" t="str">
            <v>Subtotal Geral</v>
          </cell>
          <cell r="I210">
            <v>293106.46000000002</v>
          </cell>
        </row>
        <row r="211">
          <cell r="F211" t="str">
            <v xml:space="preserve">BDI  </v>
          </cell>
          <cell r="G211">
            <v>19.2</v>
          </cell>
          <cell r="H211" t="str">
            <v>%</v>
          </cell>
          <cell r="I211">
            <v>56276.44</v>
          </cell>
        </row>
        <row r="212">
          <cell r="F212" t="str">
            <v>Total Geral</v>
          </cell>
          <cell r="I212">
            <v>349382.9</v>
          </cell>
        </row>
        <row r="214">
          <cell r="A214" t="str">
            <v>* REFERÊNCIA DE CUSTO DO BOLETIM DA FDE - (VIGÊNCIA A PARTIR DE ABRIL 2023)
** REFERÊNCIA DE CUSTO DO BOLETIM DA CDHU - 190 - (VIGÊNCIA A PARTIR DE MAIO 2023) APENAS VALOR MÃO DE OBRA</v>
          </cell>
        </row>
        <row r="216">
          <cell r="E216" t="str">
            <v>_______________________________</v>
          </cell>
        </row>
        <row r="217">
          <cell r="E217" t="str">
            <v>Matheus Almeida Pereira</v>
          </cell>
        </row>
        <row r="218">
          <cell r="E218" t="str">
            <v>CREA-SP: 5071145490</v>
          </cell>
        </row>
      </sheetData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5EDAF-C172-45B1-8D72-96C1AF838A64}">
  <sheetPr>
    <pageSetUpPr fitToPage="1"/>
  </sheetPr>
  <dimension ref="A1:Q38"/>
  <sheetViews>
    <sheetView tabSelected="1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27" sqref="H27:H28"/>
    </sheetView>
  </sheetViews>
  <sheetFormatPr defaultRowHeight="13.2" x14ac:dyDescent="0.25"/>
  <cols>
    <col min="1" max="1" width="3" style="1" customWidth="1"/>
    <col min="2" max="2" width="54.21875" customWidth="1"/>
    <col min="3" max="7" width="23.109375" customWidth="1"/>
    <col min="8" max="8" width="23" customWidth="1"/>
    <col min="11" max="11" width="16.6640625" hidden="1" customWidth="1"/>
    <col min="12" max="12" width="6.44140625" hidden="1" customWidth="1"/>
    <col min="13" max="13" width="0" hidden="1" customWidth="1"/>
    <col min="14" max="14" width="16.6640625" hidden="1" customWidth="1"/>
    <col min="15" max="15" width="0" hidden="1" customWidth="1"/>
    <col min="16" max="16" width="13.77734375" hidden="1" customWidth="1"/>
    <col min="17" max="17" width="15.88671875" hidden="1" customWidth="1"/>
  </cols>
  <sheetData>
    <row r="1" spans="1:17" ht="13.8" thickBot="1" x14ac:dyDescent="0.3">
      <c r="B1" s="32" t="s">
        <v>0</v>
      </c>
      <c r="C1" s="33"/>
      <c r="D1" s="33"/>
      <c r="E1" s="33"/>
      <c r="F1" s="33"/>
      <c r="G1" s="33"/>
      <c r="H1" s="2"/>
      <c r="K1" s="3"/>
      <c r="N1" s="3"/>
      <c r="P1" t="s">
        <v>1</v>
      </c>
    </row>
    <row r="2" spans="1:17" ht="13.8" thickBot="1" x14ac:dyDescent="0.3">
      <c r="B2" s="34" t="s">
        <v>2</v>
      </c>
      <c r="C2" s="35"/>
      <c r="D2" s="35"/>
      <c r="E2" s="35"/>
      <c r="F2" s="35"/>
      <c r="G2" s="35"/>
      <c r="H2" s="4"/>
      <c r="K2" s="5" t="s">
        <v>3</v>
      </c>
      <c r="L2" s="6">
        <f>VLOOKUP(K2,'[1]Planilha-base'!F:I,2,FALSE)</f>
        <v>19.2</v>
      </c>
      <c r="M2" s="7" t="s">
        <v>4</v>
      </c>
      <c r="N2" s="5"/>
      <c r="P2" s="8" t="s">
        <v>5</v>
      </c>
    </row>
    <row r="3" spans="1:17" ht="13.8" thickBot="1" x14ac:dyDescent="0.3">
      <c r="B3" s="9" t="s">
        <v>26</v>
      </c>
      <c r="C3" s="10"/>
      <c r="D3" s="10"/>
      <c r="E3" s="10"/>
      <c r="F3" s="10"/>
      <c r="G3" s="10"/>
      <c r="H3" s="11"/>
      <c r="K3" s="12" t="s">
        <v>6</v>
      </c>
      <c r="N3" s="12" t="s">
        <v>7</v>
      </c>
      <c r="P3" s="13" t="s">
        <v>8</v>
      </c>
      <c r="Q3" s="14">
        <f>VLOOKUP(P3,'[1]Planilha-base'!F:I,4,FALSE)</f>
        <v>349382.9</v>
      </c>
    </row>
    <row r="4" spans="1:17" x14ac:dyDescent="0.25">
      <c r="B4" s="15" t="str">
        <f>'[1]Planilha-base'!C4</f>
        <v>Endereço:  R. Ermelinda L. Ferraresso, Santa Cruz, Pedreira-SP</v>
      </c>
      <c r="C4" s="16"/>
      <c r="D4" s="16"/>
      <c r="E4" s="16"/>
      <c r="F4" s="16"/>
      <c r="G4" s="16"/>
      <c r="H4" s="17"/>
      <c r="K4" s="18"/>
      <c r="N4" s="18"/>
    </row>
    <row r="5" spans="1:17" x14ac:dyDescent="0.25">
      <c r="B5" s="36" t="s">
        <v>9</v>
      </c>
      <c r="C5" s="19" t="s">
        <v>10</v>
      </c>
      <c r="D5" s="19" t="s">
        <v>11</v>
      </c>
      <c r="E5" s="19" t="s">
        <v>12</v>
      </c>
      <c r="F5" s="19" t="s">
        <v>13</v>
      </c>
      <c r="G5" s="19" t="s">
        <v>14</v>
      </c>
      <c r="H5" s="36" t="s">
        <v>15</v>
      </c>
      <c r="K5" s="18"/>
      <c r="N5" s="18"/>
    </row>
    <row r="6" spans="1:17" x14ac:dyDescent="0.25">
      <c r="B6" s="37"/>
      <c r="C6" s="20"/>
      <c r="D6" s="20"/>
      <c r="E6" s="20"/>
      <c r="F6" s="20"/>
      <c r="G6" s="20"/>
      <c r="H6" s="37">
        <v>180</v>
      </c>
      <c r="K6" s="18"/>
      <c r="N6" s="18"/>
    </row>
    <row r="7" spans="1:17" x14ac:dyDescent="0.25">
      <c r="A7" s="38" t="s">
        <v>16</v>
      </c>
      <c r="B7" s="40" t="str">
        <f>VLOOKUP(A7,'[1]Planilha-base'!A:I,5,FALSE)</f>
        <v>SERVIÇOS PRELIMINARES</v>
      </c>
      <c r="C7" s="21">
        <f>IF(C8=0," ",C8/$H$7)</f>
        <v>0.24999932588087148</v>
      </c>
      <c r="D7" s="21">
        <f>IF(D8=0," ",D8/$H$7)</f>
        <v>0.25000022470637617</v>
      </c>
      <c r="E7" s="21">
        <f>IF(E8=0," ",E8/$H$7)</f>
        <v>0.25000022470637617</v>
      </c>
      <c r="F7" s="21">
        <f>IF(F8=0," ",F8/$H$7)</f>
        <v>0.25000022470637617</v>
      </c>
      <c r="G7" s="21" t="str">
        <f>IF(G8=0," ",G8/$H$7)</f>
        <v xml:space="preserve"> </v>
      </c>
      <c r="H7" s="42">
        <f>SUM(C8:G8)</f>
        <v>11125.63</v>
      </c>
      <c r="K7" s="18">
        <f>'[1]Planilha-base'!I25</f>
        <v>9333.58</v>
      </c>
      <c r="N7" s="18">
        <f>ROUND(K7*(1+$L$2/100),2)</f>
        <v>11125.63</v>
      </c>
      <c r="P7" t="str">
        <f>IF(H7=N7,"ok","ERRADO")</f>
        <v>ok</v>
      </c>
    </row>
    <row r="8" spans="1:17" x14ac:dyDescent="0.25">
      <c r="A8" s="39"/>
      <c r="B8" s="41"/>
      <c r="C8" s="22">
        <v>2781.4</v>
      </c>
      <c r="D8" s="22">
        <v>2781.41</v>
      </c>
      <c r="E8" s="22">
        <v>2781.41</v>
      </c>
      <c r="F8" s="22">
        <v>2781.41</v>
      </c>
      <c r="G8" s="22"/>
      <c r="H8" s="43"/>
      <c r="K8" s="18"/>
      <c r="N8" s="18"/>
    </row>
    <row r="9" spans="1:17" x14ac:dyDescent="0.25">
      <c r="A9" s="38" t="s">
        <v>17</v>
      </c>
      <c r="B9" s="40" t="str">
        <f>VLOOKUP(A9,'[1]Planilha-base'!A:I,5,FALSE)</f>
        <v>REVESTIMENTOS ALVENARIA</v>
      </c>
      <c r="C9" s="21">
        <f>IF(C10=0," ",C10/$H$9)</f>
        <v>0.25</v>
      </c>
      <c r="D9" s="21">
        <f>IF(D10=0," ",D10/$H$9)</f>
        <v>0.25</v>
      </c>
      <c r="E9" s="21">
        <f>IF(E10=0," ",E10/$H$9)</f>
        <v>0.25</v>
      </c>
      <c r="F9" s="21">
        <f>IF(F10=0," ",F10/$H$9)</f>
        <v>0.25</v>
      </c>
      <c r="G9" s="21" t="str">
        <f>IF(G10=0," ",G10/$H$9)</f>
        <v xml:space="preserve"> </v>
      </c>
      <c r="H9" s="42">
        <f>SUM(C10:G10)</f>
        <v>78837.08</v>
      </c>
      <c r="K9" s="18">
        <f>'[1]Planilha-base'!I37</f>
        <v>66138.490000000005</v>
      </c>
      <c r="N9" s="18">
        <f t="shared" ref="N9" si="0">ROUND(K9*(1+$L$2/100),2)</f>
        <v>78837.08</v>
      </c>
      <c r="P9" t="str">
        <f>IF(H9=N9,"ok","ERRADO")</f>
        <v>ok</v>
      </c>
    </row>
    <row r="10" spans="1:17" x14ac:dyDescent="0.25">
      <c r="A10" s="39"/>
      <c r="B10" s="41"/>
      <c r="C10" s="22">
        <f>78837.08/4</f>
        <v>19709.27</v>
      </c>
      <c r="D10" s="22">
        <f>78837.08/4</f>
        <v>19709.27</v>
      </c>
      <c r="E10" s="22">
        <f>78837.08/4</f>
        <v>19709.27</v>
      </c>
      <c r="F10" s="22">
        <f>78837.08/4</f>
        <v>19709.27</v>
      </c>
      <c r="G10" s="22"/>
      <c r="H10" s="43"/>
      <c r="K10" s="18"/>
      <c r="N10" s="18"/>
    </row>
    <row r="11" spans="1:17" x14ac:dyDescent="0.25">
      <c r="A11" s="38" t="s">
        <v>18</v>
      </c>
      <c r="B11" s="40" t="str">
        <f>VLOOKUP(A11,'[1]Planilha-base'!A:I,5,FALSE)</f>
        <v>FECHAMENTO EM TELA</v>
      </c>
      <c r="C11" s="21" t="str">
        <f>IF(C12=0," ",C12/$H$11)</f>
        <v xml:space="preserve"> </v>
      </c>
      <c r="D11" s="21" t="str">
        <f>IF(D12=0," ",D12/$H$11)</f>
        <v xml:space="preserve"> </v>
      </c>
      <c r="E11" s="21" t="str">
        <f>IF(E12=0," ",E12/$H$11)</f>
        <v xml:space="preserve"> </v>
      </c>
      <c r="F11" s="21" t="str">
        <f>IF(F12=0," ",F12/$H$11)</f>
        <v xml:space="preserve"> </v>
      </c>
      <c r="G11" s="21">
        <f>IF(G12=0," ",G12/$H$11)</f>
        <v>1</v>
      </c>
      <c r="H11" s="42">
        <f>SUM(C12:G12)</f>
        <v>4646.09</v>
      </c>
      <c r="K11" s="18">
        <f>'[1]Planilha-base'!I41</f>
        <v>3897.73</v>
      </c>
      <c r="N11" s="18">
        <f>ROUND(K11*(1+$L$2/100),2)</f>
        <v>4646.09</v>
      </c>
      <c r="P11" t="str">
        <f>IF(H11=N11,"ok","ERRADO")</f>
        <v>ok</v>
      </c>
    </row>
    <row r="12" spans="1:17" x14ac:dyDescent="0.25">
      <c r="A12" s="39"/>
      <c r="B12" s="41"/>
      <c r="C12" s="22"/>
      <c r="D12" s="22"/>
      <c r="E12" s="22"/>
      <c r="F12" s="22"/>
      <c r="G12" s="22">
        <v>4646.09</v>
      </c>
      <c r="H12" s="43"/>
      <c r="K12" s="18"/>
      <c r="N12" s="18"/>
    </row>
    <row r="13" spans="1:17" x14ac:dyDescent="0.25">
      <c r="A13" s="38" t="s">
        <v>19</v>
      </c>
      <c r="B13" s="40" t="str">
        <f>VLOOKUP(A13,'[1]Planilha-base'!A:I,5,FALSE)</f>
        <v>CORREÇÃO PISO PÁTIO</v>
      </c>
      <c r="C13" s="21">
        <f>IF(C14=0," ",C14/$H$13)</f>
        <v>0.4999997349111891</v>
      </c>
      <c r="D13" s="21">
        <f>IF(D14=0," ",D14/$H$13)</f>
        <v>0.5000002650888109</v>
      </c>
      <c r="E13" s="21" t="str">
        <f>IF(E14=0," ",E14/$H$13)</f>
        <v xml:space="preserve"> </v>
      </c>
      <c r="F13" s="21" t="str">
        <f>IF(F14=0," ",F14/$H$13)</f>
        <v xml:space="preserve"> </v>
      </c>
      <c r="G13" s="21" t="str">
        <f>IF(G14=0," ",G14/$H$13)</f>
        <v xml:space="preserve"> </v>
      </c>
      <c r="H13" s="42">
        <f>SUM(C14:G14)</f>
        <v>28292.404999999999</v>
      </c>
      <c r="K13" s="18">
        <f>'[1]Planilha-base'!I65</f>
        <v>23735.239999999998</v>
      </c>
      <c r="N13" s="18">
        <f>ROUND(K13*(1+$L$2/100),2)</f>
        <v>28292.41</v>
      </c>
      <c r="P13" t="str">
        <f>IF(H13=N13,"ok","ERRADO")</f>
        <v>ERRADO</v>
      </c>
    </row>
    <row r="14" spans="1:17" x14ac:dyDescent="0.25">
      <c r="A14" s="39"/>
      <c r="B14" s="41"/>
      <c r="C14" s="22">
        <f>28292.41/2-0.01</f>
        <v>14146.195</v>
      </c>
      <c r="D14" s="22">
        <v>14146.21</v>
      </c>
      <c r="E14" s="22"/>
      <c r="F14" s="22"/>
      <c r="G14" s="22"/>
      <c r="H14" s="43"/>
      <c r="K14" s="18"/>
      <c r="N14" s="18"/>
    </row>
    <row r="15" spans="1:17" x14ac:dyDescent="0.25">
      <c r="A15" s="38" t="s">
        <v>20</v>
      </c>
      <c r="B15" s="40" t="str">
        <f>VLOOKUP(A15,'[1]Planilha-base'!A:I,5,FALSE)</f>
        <v>COBERTURA DO PÁTIO</v>
      </c>
      <c r="C15" s="21" t="str">
        <f>IF(C16=0," ",C16/$H$15)</f>
        <v xml:space="preserve"> </v>
      </c>
      <c r="D15" s="21" t="str">
        <f>IF(D16=0," ",D16/$H$15)</f>
        <v xml:space="preserve"> </v>
      </c>
      <c r="E15" s="21">
        <f>IF(E16=0," ",E16/$H$15)</f>
        <v>0.33333326912699568</v>
      </c>
      <c r="F15" s="21">
        <f>IF(F16=0," ",F16/$H$15)</f>
        <v>0.3333333654365021</v>
      </c>
      <c r="G15" s="21">
        <f>IF(G16=0," ",G16/$H$15)</f>
        <v>0.3333333654365021</v>
      </c>
      <c r="H15" s="42">
        <f>SUM(C16:G16)</f>
        <v>138442.54666666666</v>
      </c>
      <c r="K15" s="18">
        <f>'[1]Planilha-base'!I123</f>
        <v>116143.07999999999</v>
      </c>
      <c r="N15" s="18">
        <f>ROUND(K15*(1+$L$2/100),2)</f>
        <v>138442.54999999999</v>
      </c>
      <c r="P15" t="str">
        <f>IF(H15=N15,"ok","ERRADO")</f>
        <v>ERRADO</v>
      </c>
    </row>
    <row r="16" spans="1:17" x14ac:dyDescent="0.25">
      <c r="A16" s="39"/>
      <c r="B16" s="41"/>
      <c r="C16" s="22"/>
      <c r="D16" s="22"/>
      <c r="E16" s="22">
        <f>138442.55/3-0.01</f>
        <v>46147.506666666661</v>
      </c>
      <c r="F16" s="22">
        <v>46147.519999999997</v>
      </c>
      <c r="G16" s="22">
        <v>46147.519999999997</v>
      </c>
      <c r="H16" s="43"/>
      <c r="K16" s="18"/>
      <c r="N16" s="18"/>
    </row>
    <row r="17" spans="1:16" x14ac:dyDescent="0.25">
      <c r="A17" s="38" t="s">
        <v>21</v>
      </c>
      <c r="B17" s="40" t="str">
        <f>VLOOKUP(A17,'[1]Planilha-base'!A:I,5,FALSE)</f>
        <v>COBERTURA DA FACHADA</v>
      </c>
      <c r="C17" s="21">
        <f>IF(C18=0," ",C18/$H$17)</f>
        <v>0.5</v>
      </c>
      <c r="D17" s="21">
        <f>IF(D18=0," ",D18/$H$17)</f>
        <v>0.5</v>
      </c>
      <c r="E17" s="21" t="str">
        <f>IF(E18=0," ",E18/$H$17)</f>
        <v xml:space="preserve"> </v>
      </c>
      <c r="F17" s="21" t="str">
        <f>IF(F18=0," ",F18/$H$17)</f>
        <v xml:space="preserve"> </v>
      </c>
      <c r="G17" s="21" t="str">
        <f>IF(G18=0," ",G18/$H$17)</f>
        <v xml:space="preserve"> </v>
      </c>
      <c r="H17" s="42">
        <f>SUM(C18:G18)</f>
        <v>34971.160000000003</v>
      </c>
      <c r="K17" s="18">
        <f>'[1]Planilha-base'!I155</f>
        <v>29433.329999999994</v>
      </c>
      <c r="N17" s="18">
        <f>ROUND(K17*(1+$L$2/100),2)</f>
        <v>35084.53</v>
      </c>
      <c r="P17" t="str">
        <f>IF(H17=N17,"ok","ERRADO")</f>
        <v>ERRADO</v>
      </c>
    </row>
    <row r="18" spans="1:16" x14ac:dyDescent="0.25">
      <c r="A18" s="39"/>
      <c r="B18" s="41"/>
      <c r="C18" s="22">
        <v>17485.580000000002</v>
      </c>
      <c r="D18" s="22">
        <v>17485.580000000002</v>
      </c>
      <c r="E18" s="22"/>
      <c r="F18" s="22"/>
      <c r="G18" s="22"/>
      <c r="H18" s="43"/>
      <c r="K18" s="18"/>
      <c r="N18" s="18"/>
    </row>
    <row r="19" spans="1:16" x14ac:dyDescent="0.25">
      <c r="A19" s="38" t="s">
        <v>22</v>
      </c>
      <c r="B19" s="40" t="str">
        <f>VLOOKUP(A19,'[1]Planilha-base'!A:I,5,FALSE)</f>
        <v>FECHAMENTO DE CALHAS (TELHADO EXISTENTE)</v>
      </c>
      <c r="C19" s="21">
        <f>IF(C20=0," ",C20/$H$19)</f>
        <v>0.49999985923617607</v>
      </c>
      <c r="D19" s="21">
        <f>IF(D20=0," ",D20/$H$19)</f>
        <v>0.50000014076382382</v>
      </c>
      <c r="E19" s="21" t="str">
        <f>IF(E20=0," ",E20/$H$19)</f>
        <v xml:space="preserve"> </v>
      </c>
      <c r="F19" s="21" t="str">
        <f>IF(F20=0," ",F20/$H$19)</f>
        <v xml:space="preserve"> </v>
      </c>
      <c r="G19" s="21" t="str">
        <f>IF(G20=0," ",G20/$H$19)</f>
        <v xml:space="preserve"> </v>
      </c>
      <c r="H19" s="42">
        <f>SUM(C20:G20)</f>
        <v>35520.490000000005</v>
      </c>
      <c r="K19" s="18">
        <f>'[1]Planilha-base'!I163</f>
        <v>27801.440000000002</v>
      </c>
      <c r="N19" s="18">
        <f>ROUND(K19*(1+$L$2/100),2)</f>
        <v>33139.32</v>
      </c>
      <c r="P19" t="str">
        <f>IF(H19=N19,"ok","ERRADO")</f>
        <v>ERRADO</v>
      </c>
    </row>
    <row r="20" spans="1:16" x14ac:dyDescent="0.25">
      <c r="A20" s="39"/>
      <c r="B20" s="41"/>
      <c r="C20" s="22">
        <v>17760.240000000002</v>
      </c>
      <c r="D20" s="22">
        <v>17760.25</v>
      </c>
      <c r="E20" s="22"/>
      <c r="F20" s="22"/>
      <c r="G20" s="22"/>
      <c r="H20" s="43"/>
      <c r="K20" s="18"/>
      <c r="N20" s="18"/>
    </row>
    <row r="21" spans="1:16" x14ac:dyDescent="0.25">
      <c r="A21" s="38" t="s">
        <v>23</v>
      </c>
      <c r="B21" s="40" t="str">
        <f>VLOOKUP(A21,'[1]Planilha-base'!A:I,5,FALSE)</f>
        <v>PORTÃO SOCIAL</v>
      </c>
      <c r="C21" s="21" t="str">
        <f>IF(C22=0," ",C22/$H$21)</f>
        <v xml:space="preserve"> </v>
      </c>
      <c r="D21" s="21" t="str">
        <f>IF(D22=0," ",D22/$H$21)</f>
        <v xml:space="preserve"> </v>
      </c>
      <c r="E21" s="21" t="str">
        <f>IF(E22=0," ",E22/$H$21)</f>
        <v xml:space="preserve"> </v>
      </c>
      <c r="F21" s="21" t="str">
        <f>IF(F22=0," ",F22/$H$21)</f>
        <v xml:space="preserve"> </v>
      </c>
      <c r="G21" s="21">
        <f>IF(G22=0," ",G22/$H$21)</f>
        <v>1</v>
      </c>
      <c r="H21" s="42">
        <f>SUM(C22:G22)</f>
        <v>17258.810000000001</v>
      </c>
      <c r="K21" s="18">
        <f>'[1]Planilha-base'!I204</f>
        <v>14478.869999999999</v>
      </c>
      <c r="N21" s="18">
        <f>ROUND(K21*(1+$L$2/100),2)</f>
        <v>17258.810000000001</v>
      </c>
      <c r="P21" t="str">
        <f>IF(H21=N21,"ok","ERRADO")</f>
        <v>ok</v>
      </c>
    </row>
    <row r="22" spans="1:16" x14ac:dyDescent="0.25">
      <c r="A22" s="39"/>
      <c r="B22" s="41"/>
      <c r="C22" s="22"/>
      <c r="D22" s="22"/>
      <c r="E22" s="22"/>
      <c r="F22" s="22"/>
      <c r="G22" s="22">
        <f>17258.81</f>
        <v>17258.810000000001</v>
      </c>
      <c r="H22" s="43"/>
      <c r="K22" s="18"/>
      <c r="N22" s="18"/>
    </row>
    <row r="23" spans="1:16" x14ac:dyDescent="0.25">
      <c r="A23" s="38" t="s">
        <v>24</v>
      </c>
      <c r="B23" s="40" t="str">
        <f>VLOOKUP(A23,'[1]Planilha-base'!A:I,5,FALSE)</f>
        <v>SERVIÇOS COMPLEMENTARES</v>
      </c>
      <c r="C23" s="21" t="str">
        <f>IF(C24=0," ",C24/$H$23)</f>
        <v xml:space="preserve"> </v>
      </c>
      <c r="D23" s="21" t="str">
        <f>IF(D24=0," ",D24/$H$23)</f>
        <v xml:space="preserve"> </v>
      </c>
      <c r="E23" s="21" t="str">
        <f>IF(E24=0," ",E24/$H$23)</f>
        <v xml:space="preserve"> </v>
      </c>
      <c r="F23" s="21" t="str">
        <f>IF(F24=0," ",F24/$H$23)</f>
        <v xml:space="preserve"> </v>
      </c>
      <c r="G23" s="21">
        <f>IF(G24=0," ",G24/$H$23)</f>
        <v>1</v>
      </c>
      <c r="H23" s="42">
        <f>SUM(C24:G24)</f>
        <v>2556.48</v>
      </c>
      <c r="K23" s="18">
        <f>'[1]Planilha-base'!I208</f>
        <v>2144.6999999999998</v>
      </c>
      <c r="N23" s="18">
        <f>ROUND(K23*(1+$L$2/100),2)+0.01</f>
        <v>2556.4900000000002</v>
      </c>
      <c r="P23" t="str">
        <f>IF(H23=N23,"ok","ERRADO")</f>
        <v>ERRADO</v>
      </c>
    </row>
    <row r="24" spans="1:16" x14ac:dyDescent="0.25">
      <c r="A24" s="39"/>
      <c r="B24" s="41"/>
      <c r="C24" s="22"/>
      <c r="D24" s="22"/>
      <c r="E24" s="22"/>
      <c r="F24" s="22"/>
      <c r="G24" s="22">
        <v>2556.48</v>
      </c>
      <c r="H24" s="43"/>
      <c r="K24" s="23"/>
      <c r="N24" s="23"/>
    </row>
    <row r="25" spans="1:16" ht="13.8" thickBot="1" x14ac:dyDescent="0.3">
      <c r="A25" s="24"/>
      <c r="B25" s="44" t="s">
        <v>15</v>
      </c>
      <c r="C25" s="21">
        <f>C26/$H$25</f>
        <v>0.20441502035969214</v>
      </c>
      <c r="D25" s="21">
        <f>D26/$H$25</f>
        <v>0.20441511989027747</v>
      </c>
      <c r="E25" s="21">
        <f>E26/$H$25</f>
        <v>0.1951885398398657</v>
      </c>
      <c r="F25" s="21">
        <f>F26/$H$25</f>
        <v>0.19518857775627915</v>
      </c>
      <c r="G25" s="21">
        <f>G26/$H$25</f>
        <v>0.20079271845612703</v>
      </c>
      <c r="H25" s="42">
        <v>351650.7</v>
      </c>
      <c r="K25" s="3"/>
      <c r="N25" s="3"/>
    </row>
    <row r="26" spans="1:16" ht="13.8" thickBot="1" x14ac:dyDescent="0.3">
      <c r="A26" s="25"/>
      <c r="B26" s="45"/>
      <c r="C26" s="22">
        <f>C14+C12+C10+C8+C16+C18+C20+C22+C24</f>
        <v>71882.684999999998</v>
      </c>
      <c r="D26" s="22">
        <f>D14+D12+D10+D8+D16+D18+D20+D22+D24</f>
        <v>71882.720000000001</v>
      </c>
      <c r="E26" s="22">
        <f>E14+E12+E10+E8+E16+E18+E20+E22+E24</f>
        <v>68638.186666666661</v>
      </c>
      <c r="F26" s="22">
        <f>F14+F12+F10+F8+F16+F18+F20+F22+F24</f>
        <v>68638.2</v>
      </c>
      <c r="G26" s="22">
        <v>70608.899999999994</v>
      </c>
      <c r="H26" s="43"/>
      <c r="K26" s="26" t="str">
        <f>IF(H25=Q3,"OK !"," VALOR TOTAL DIFERENTE DO ORÇAMENTO")</f>
        <v xml:space="preserve"> VALOR TOTAL DIFERENTE DO ORÇAMENTO</v>
      </c>
      <c r="L26" s="27"/>
      <c r="M26" s="27"/>
      <c r="N26" s="28"/>
    </row>
    <row r="27" spans="1:16" x14ac:dyDescent="0.25">
      <c r="A27" s="24"/>
      <c r="B27" s="44" t="s">
        <v>25</v>
      </c>
      <c r="C27" s="21">
        <f>C28/$H$27</f>
        <v>0.20441502035969214</v>
      </c>
      <c r="D27" s="21">
        <f>D28/$H$27</f>
        <v>0.40883014024996961</v>
      </c>
      <c r="E27" s="21">
        <f>E28/$H$27</f>
        <v>0.60401870378759381</v>
      </c>
      <c r="F27" s="21">
        <f>F28/$H$27</f>
        <v>0.79920728154387288</v>
      </c>
      <c r="G27" s="21">
        <f>G28/$H$27</f>
        <v>0.99999999999999989</v>
      </c>
      <c r="H27" s="42">
        <f>H25</f>
        <v>351650.7</v>
      </c>
    </row>
    <row r="28" spans="1:16" x14ac:dyDescent="0.25">
      <c r="A28" s="25"/>
      <c r="B28" s="45"/>
      <c r="C28" s="22">
        <f>C26</f>
        <v>71882.684999999998</v>
      </c>
      <c r="D28" s="22">
        <f t="shared" ref="D28:G28" si="1">D26+C28</f>
        <v>143765.405</v>
      </c>
      <c r="E28" s="22">
        <v>212403.6</v>
      </c>
      <c r="F28" s="22">
        <f t="shared" si="1"/>
        <v>281041.8</v>
      </c>
      <c r="G28" s="22">
        <f t="shared" si="1"/>
        <v>351650.69999999995</v>
      </c>
      <c r="H28" s="43"/>
    </row>
    <row r="31" spans="1:16" x14ac:dyDescent="0.25">
      <c r="D31" s="29"/>
      <c r="E31" s="30"/>
      <c r="G31" t="str">
        <f>'[1]Planilha-base'!E216</f>
        <v>_______________________________</v>
      </c>
    </row>
    <row r="32" spans="1:16" x14ac:dyDescent="0.25">
      <c r="D32" s="29"/>
      <c r="E32" s="30"/>
      <c r="G32" t="str">
        <f>'[1]Planilha-base'!E217</f>
        <v>Matheus Almeida Pereira</v>
      </c>
    </row>
    <row r="33" spans="4:8" x14ac:dyDescent="0.25">
      <c r="D33" s="29"/>
      <c r="E33" s="30"/>
      <c r="G33" t="str">
        <f>'[1]Planilha-base'!E218</f>
        <v>CREA-SP: 5071145490</v>
      </c>
      <c r="H33" s="31"/>
    </row>
    <row r="34" spans="4:8" x14ac:dyDescent="0.25">
      <c r="D34" s="29"/>
      <c r="E34" s="30"/>
    </row>
    <row r="36" spans="4:8" x14ac:dyDescent="0.25">
      <c r="D36" s="29"/>
      <c r="E36" s="30"/>
    </row>
    <row r="37" spans="4:8" x14ac:dyDescent="0.25">
      <c r="D37" s="29"/>
      <c r="E37" s="30"/>
    </row>
    <row r="38" spans="4:8" x14ac:dyDescent="0.25">
      <c r="D38" s="29"/>
      <c r="E38" s="30"/>
    </row>
  </sheetData>
  <mergeCells count="35">
    <mergeCell ref="B25:B26"/>
    <mergeCell ref="H25:H26"/>
    <mergeCell ref="B27:B28"/>
    <mergeCell ref="H27:H28"/>
    <mergeCell ref="A21:A22"/>
    <mergeCell ref="B21:B22"/>
    <mergeCell ref="H21:H22"/>
    <mergeCell ref="A23:A24"/>
    <mergeCell ref="B23:B24"/>
    <mergeCell ref="H23:H24"/>
    <mergeCell ref="A17:A18"/>
    <mergeCell ref="B17:B18"/>
    <mergeCell ref="H17:H18"/>
    <mergeCell ref="A19:A20"/>
    <mergeCell ref="B19:B20"/>
    <mergeCell ref="H19:H20"/>
    <mergeCell ref="A13:A14"/>
    <mergeCell ref="B13:B14"/>
    <mergeCell ref="H13:H14"/>
    <mergeCell ref="A15:A16"/>
    <mergeCell ref="B15:B16"/>
    <mergeCell ref="H15:H16"/>
    <mergeCell ref="A9:A10"/>
    <mergeCell ref="B9:B10"/>
    <mergeCell ref="H9:H10"/>
    <mergeCell ref="A11:A12"/>
    <mergeCell ref="B11:B12"/>
    <mergeCell ref="H11:H12"/>
    <mergeCell ref="B1:G1"/>
    <mergeCell ref="B2:G2"/>
    <mergeCell ref="B5:B6"/>
    <mergeCell ref="H5:H6"/>
    <mergeCell ref="A7:A8"/>
    <mergeCell ref="B7:B8"/>
    <mergeCell ref="H7:H8"/>
  </mergeCells>
  <pageMargins left="0.51181102362204722" right="0.51181102362204722" top="0.78740157480314965" bottom="0.78740157480314965" header="0.31496062992125984" footer="0.31496062992125984"/>
  <pageSetup paperSize="9" scale="7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 Almeida Pereira</dc:creator>
  <cp:lastModifiedBy>Viviane Caroline de Oliveira Manzolli</cp:lastModifiedBy>
  <cp:lastPrinted>2023-07-14T17:47:11Z</cp:lastPrinted>
  <dcterms:created xsi:type="dcterms:W3CDTF">2023-07-14T17:46:46Z</dcterms:created>
  <dcterms:modified xsi:type="dcterms:W3CDTF">2023-08-17T19:13:19Z</dcterms:modified>
</cp:coreProperties>
</file>